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545" yWindow="-15" windowWidth="23145" windowHeight="12810" activeTab="1"/>
  </bookViews>
  <sheets>
    <sheet name="свод" sheetId="1" r:id="rId1"/>
    <sheet name="отчет" sheetId="2" r:id="rId2"/>
  </sheets>
  <definedNames>
    <definedName name="_xlnm._FilterDatabase" localSheetId="0" hidden="1">свод!$A$1:$A$19</definedName>
    <definedName name="_xlnm.Print_Titles" localSheetId="0">свод!$A:$A,свод!$2:$4</definedName>
    <definedName name="_xlnm.Print_Area" localSheetId="1">отчет!$A$1:$V$34</definedName>
  </definedNames>
  <calcPr calcId="144525"/>
</workbook>
</file>

<file path=xl/calcChain.xml><?xml version="1.0" encoding="utf-8"?>
<calcChain xmlns="http://schemas.openxmlformats.org/spreadsheetml/2006/main">
  <c r="U18" i="2" l="1"/>
  <c r="CP8" i="1" l="1"/>
  <c r="S7" i="1"/>
  <c r="CP6" i="1" l="1"/>
  <c r="CQ6" i="1" s="1"/>
  <c r="CQ8" i="1"/>
  <c r="CQ7" i="1"/>
  <c r="BY12" i="1" l="1"/>
  <c r="AI17" i="1"/>
  <c r="AH15" i="1"/>
  <c r="J5" i="1"/>
  <c r="CJ10" i="1" l="1"/>
  <c r="U11" i="2" l="1"/>
  <c r="BY8" i="1" l="1"/>
  <c r="AJ6" i="1" l="1"/>
  <c r="CN5" i="1" l="1"/>
  <c r="D30" i="2"/>
  <c r="V26" i="2" l="1"/>
  <c r="U26" i="2"/>
  <c r="V25" i="2"/>
  <c r="V24" i="2"/>
  <c r="U24" i="2"/>
  <c r="V23" i="2"/>
  <c r="U23" i="2"/>
  <c r="U16" i="2"/>
  <c r="U29" i="2"/>
  <c r="U28" i="2"/>
  <c r="U19" i="2"/>
  <c r="U17" i="2"/>
  <c r="U13" i="2"/>
  <c r="U15" i="2"/>
  <c r="U12" i="2"/>
  <c r="V13" i="2"/>
  <c r="CV14" i="1"/>
  <c r="AD17" i="1" l="1"/>
  <c r="F30" i="2" l="1"/>
  <c r="J30" i="2"/>
  <c r="H30" i="2"/>
  <c r="V29" i="2"/>
  <c r="V28" i="2"/>
  <c r="V27" i="2"/>
  <c r="V12" i="2"/>
  <c r="V11" i="2"/>
  <c r="V19" i="2"/>
  <c r="V18" i="2"/>
  <c r="V17" i="2"/>
  <c r="V16" i="2"/>
  <c r="V15" i="2"/>
  <c r="V20" i="2"/>
  <c r="CN10" i="1" l="1"/>
  <c r="BJ13" i="1"/>
  <c r="X10" i="1"/>
  <c r="V30" i="2" l="1"/>
  <c r="BY7" i="1"/>
  <c r="BJ8" i="1" l="1"/>
  <c r="AP8" i="1"/>
  <c r="BG14" i="1"/>
  <c r="X14" i="1"/>
  <c r="CJ5" i="1" l="1"/>
  <c r="BB7" i="1" l="1"/>
  <c r="CT15" i="1" l="1"/>
  <c r="CS15" i="1"/>
  <c r="CO15" i="1" l="1"/>
  <c r="CO9" i="1" s="1"/>
  <c r="CP7" i="1" l="1"/>
  <c r="CP5" i="1"/>
  <c r="BM8" i="1"/>
  <c r="BO8" i="1" s="1"/>
  <c r="BC7" i="1"/>
  <c r="BB8" i="1"/>
  <c r="BC8" i="1" s="1"/>
  <c r="BB6" i="1"/>
  <c r="BC6" i="1" s="1"/>
  <c r="BB5" i="1"/>
  <c r="AX7" i="1"/>
  <c r="AX8" i="1"/>
  <c r="AW6" i="1"/>
  <c r="AX6" i="1" s="1"/>
  <c r="AW7" i="1"/>
  <c r="AW8" i="1"/>
  <c r="AW5" i="1"/>
  <c r="AJ8" i="1"/>
  <c r="AK8" i="1" s="1"/>
  <c r="AJ7" i="1"/>
  <c r="AJ5" i="1"/>
  <c r="AJ14" i="1"/>
  <c r="AJ13" i="1"/>
  <c r="AJ11" i="1"/>
  <c r="AJ10" i="1"/>
  <c r="AJ12" i="1"/>
  <c r="Z8" i="1"/>
  <c r="AA8" i="1" s="1"/>
  <c r="N8" i="1"/>
  <c r="O8" i="1" s="1"/>
  <c r="N7" i="1"/>
  <c r="O7" i="1" s="1"/>
  <c r="N6" i="1"/>
  <c r="O6" i="1" s="1"/>
  <c r="N14" i="1"/>
  <c r="N13" i="1"/>
  <c r="N12" i="1"/>
  <c r="N11" i="1"/>
  <c r="N10" i="1"/>
  <c r="J8" i="1"/>
  <c r="CT8" i="1"/>
  <c r="CU8" i="1"/>
  <c r="CM8" i="1"/>
  <c r="CN8" i="1"/>
  <c r="CC8" i="1"/>
  <c r="CD8" i="1"/>
  <c r="BS8" i="1"/>
  <c r="BR8" i="1"/>
  <c r="BF8" i="1"/>
  <c r="BG8" i="1"/>
  <c r="X8" i="1"/>
  <c r="W8" i="1"/>
  <c r="CS9" i="1"/>
  <c r="CU9" i="1" s="1"/>
  <c r="CL9" i="1"/>
  <c r="CG9" i="1"/>
  <c r="CB9" i="1"/>
  <c r="BV9" i="1"/>
  <c r="BQ9" i="1"/>
  <c r="BL9" i="1"/>
  <c r="BE9" i="1"/>
  <c r="AZ9" i="1"/>
  <c r="AU9" i="1"/>
  <c r="AR9" i="1"/>
  <c r="AM9" i="1"/>
  <c r="AH9" i="1"/>
  <c r="AC9" i="1"/>
  <c r="V9" i="1"/>
  <c r="Q9" i="1"/>
  <c r="L9" i="1"/>
  <c r="G9" i="1"/>
  <c r="D9" i="1"/>
  <c r="AJ17" i="1" l="1"/>
  <c r="AK17" i="1" s="1"/>
  <c r="CV8" i="1"/>
  <c r="T8" i="1"/>
  <c r="AE8" i="1"/>
  <c r="AF8" i="1" s="1"/>
  <c r="CW8" i="1"/>
  <c r="CT9" i="1"/>
  <c r="CM9" i="1"/>
  <c r="CC9" i="1"/>
  <c r="BR9" i="1"/>
  <c r="BF9" i="1"/>
  <c r="W9" i="1"/>
  <c r="CV9" i="1" s="1"/>
  <c r="CL15" i="1"/>
  <c r="CG15" i="1"/>
  <c r="BV15" i="1"/>
  <c r="BQ15" i="1"/>
  <c r="BL15" i="1"/>
  <c r="BE15" i="1"/>
  <c r="AZ15" i="1"/>
  <c r="AU15" i="1"/>
  <c r="AR15" i="1"/>
  <c r="AM15" i="1"/>
  <c r="AC15" i="1"/>
  <c r="V15" i="1"/>
  <c r="Q15" i="1"/>
  <c r="L15" i="1"/>
  <c r="G15" i="1"/>
  <c r="D15" i="1"/>
  <c r="CN9" i="1" l="1"/>
  <c r="CD9" i="1"/>
  <c r="BS9" i="1"/>
  <c r="BG9" i="1"/>
  <c r="X9" i="1"/>
  <c r="DB11" i="1"/>
  <c r="DB12" i="1"/>
  <c r="DB13" i="1"/>
  <c r="DB6" i="1"/>
  <c r="DB7" i="1"/>
  <c r="DB14" i="1"/>
  <c r="DB5" i="1"/>
  <c r="DB10" i="1"/>
  <c r="CW9" i="1" l="1"/>
  <c r="BM5" i="1" l="1"/>
  <c r="BO5" i="1" s="1"/>
  <c r="BM11" i="1"/>
  <c r="BO11" i="1" s="1"/>
  <c r="BM12" i="1"/>
  <c r="BM13" i="1"/>
  <c r="BM6" i="1"/>
  <c r="BO6" i="1" s="1"/>
  <c r="BM7" i="1"/>
  <c r="BO7" i="1" s="1"/>
  <c r="BM14" i="1"/>
  <c r="BM10" i="1"/>
  <c r="Z10" i="1"/>
  <c r="S10" i="1"/>
  <c r="AE10" i="1" s="1"/>
  <c r="Z5" i="1"/>
  <c r="AA5" i="1" s="1"/>
  <c r="S5" i="1"/>
  <c r="T5" i="1" s="1"/>
  <c r="N5" i="1"/>
  <c r="O5" i="1" s="1"/>
  <c r="AE5" i="1" l="1"/>
  <c r="BY6" i="1"/>
  <c r="Z12" i="1"/>
  <c r="Z13" i="1"/>
  <c r="Z6" i="1"/>
  <c r="Z7" i="1"/>
  <c r="Z14" i="1"/>
  <c r="Z11" i="1"/>
  <c r="AA11" i="1" s="1"/>
  <c r="S12" i="1"/>
  <c r="AE12" i="1" s="1"/>
  <c r="S13" i="1"/>
  <c r="S6" i="1"/>
  <c r="T6" i="1" s="1"/>
  <c r="S14" i="1"/>
  <c r="AE14" i="1" s="1"/>
  <c r="AE13" i="1" l="1"/>
  <c r="T13" i="1"/>
  <c r="AE6" i="1"/>
  <c r="AE7" i="1"/>
  <c r="T7" i="1"/>
  <c r="CP14" i="1"/>
  <c r="CP13" i="1"/>
  <c r="CP12" i="1"/>
  <c r="CQ12" i="1" s="1"/>
  <c r="CP10" i="1"/>
  <c r="CP11" i="1"/>
  <c r="CQ11" i="1" s="1"/>
  <c r="S11" i="1"/>
  <c r="T11" i="1" s="1"/>
  <c r="AE11" i="1" l="1"/>
  <c r="AF11" i="1" s="1"/>
  <c r="AE17" i="1"/>
  <c r="AF17" i="1" s="1"/>
  <c r="CP15" i="1"/>
  <c r="CP9" i="1" s="1"/>
  <c r="T30" i="2" l="1"/>
  <c r="R30" i="2" l="1"/>
  <c r="P30" i="2"/>
  <c r="N30" i="2"/>
  <c r="L30" i="2"/>
  <c r="CB15" i="1" l="1"/>
  <c r="CT14" i="1"/>
  <c r="CU14" i="1"/>
  <c r="CQ14" i="1"/>
  <c r="CM14" i="1"/>
  <c r="CN14" i="1"/>
  <c r="CD14" i="1"/>
  <c r="CC14" i="1"/>
  <c r="BS14" i="1"/>
  <c r="BF14" i="1"/>
  <c r="AP14" i="1"/>
  <c r="AF14" i="1"/>
  <c r="AA14" i="1"/>
  <c r="W14" i="1"/>
  <c r="T14" i="1"/>
  <c r="J14" i="1"/>
  <c r="CW14" i="1" l="1"/>
  <c r="CZ14" i="1" s="1"/>
  <c r="BG15" i="1"/>
  <c r="BJ6" i="1"/>
  <c r="CU7" i="1" l="1"/>
  <c r="CT7" i="1"/>
  <c r="CN7" i="1"/>
  <c r="CM7" i="1"/>
  <c r="CJ7" i="1"/>
  <c r="CD7" i="1"/>
  <c r="CC7" i="1"/>
  <c r="BS7" i="1"/>
  <c r="BR7" i="1"/>
  <c r="BJ7" i="1"/>
  <c r="BG7" i="1"/>
  <c r="BF7" i="1"/>
  <c r="AP7" i="1"/>
  <c r="AK7" i="1"/>
  <c r="AF7" i="1"/>
  <c r="AA7" i="1"/>
  <c r="X7" i="1"/>
  <c r="W7" i="1"/>
  <c r="J7" i="1"/>
  <c r="CU5" i="1"/>
  <c r="CT5" i="1"/>
  <c r="CQ5" i="1"/>
  <c r="CM5" i="1"/>
  <c r="CD5" i="1"/>
  <c r="CC5" i="1"/>
  <c r="BY5" i="1"/>
  <c r="BS5" i="1"/>
  <c r="BR5" i="1"/>
  <c r="BJ5" i="1"/>
  <c r="BG5" i="1"/>
  <c r="BF5" i="1"/>
  <c r="BC5" i="1"/>
  <c r="AX5" i="1"/>
  <c r="AP5" i="1"/>
  <c r="AK5" i="1"/>
  <c r="AF5" i="1"/>
  <c r="X5" i="1"/>
  <c r="W5" i="1"/>
  <c r="CU15" i="1"/>
  <c r="CM15" i="1"/>
  <c r="CC15" i="1"/>
  <c r="BR15" i="1"/>
  <c r="BF15" i="1"/>
  <c r="W15" i="1"/>
  <c r="CU6" i="1"/>
  <c r="CT6" i="1"/>
  <c r="CN6" i="1"/>
  <c r="CM6" i="1"/>
  <c r="CD6" i="1"/>
  <c r="CC6" i="1"/>
  <c r="BS6" i="1"/>
  <c r="BR6" i="1"/>
  <c r="BG6" i="1"/>
  <c r="BF6" i="1"/>
  <c r="AP6" i="1"/>
  <c r="AK6" i="1"/>
  <c r="AF6" i="1"/>
  <c r="AA6" i="1"/>
  <c r="X6" i="1"/>
  <c r="W6" i="1"/>
  <c r="J6" i="1"/>
  <c r="CU13" i="1"/>
  <c r="CT13" i="1"/>
  <c r="CQ13" i="1"/>
  <c r="CN13" i="1"/>
  <c r="CM13" i="1"/>
  <c r="CJ13" i="1"/>
  <c r="CD13" i="1"/>
  <c r="CC13" i="1"/>
  <c r="BS13" i="1"/>
  <c r="BR13" i="1"/>
  <c r="BO13" i="1"/>
  <c r="BG13" i="1"/>
  <c r="BF13" i="1"/>
  <c r="AP13" i="1"/>
  <c r="AK13" i="1"/>
  <c r="AF13" i="1"/>
  <c r="AA13" i="1"/>
  <c r="X13" i="1"/>
  <c r="W13" i="1"/>
  <c r="J13" i="1"/>
  <c r="CU12" i="1"/>
  <c r="CT12" i="1"/>
  <c r="CN12" i="1"/>
  <c r="CM12" i="1"/>
  <c r="CD12" i="1"/>
  <c r="CC12" i="1"/>
  <c r="BS12" i="1"/>
  <c r="BR12" i="1"/>
  <c r="BO12" i="1"/>
  <c r="BJ12" i="1"/>
  <c r="BG12" i="1"/>
  <c r="BF12" i="1"/>
  <c r="AP12" i="1"/>
  <c r="AK12" i="1"/>
  <c r="AF12" i="1"/>
  <c r="AA12" i="1"/>
  <c r="X12" i="1"/>
  <c r="W12" i="1"/>
  <c r="T12" i="1"/>
  <c r="J12" i="1"/>
  <c r="CU11" i="1"/>
  <c r="CT11" i="1"/>
  <c r="CN11" i="1"/>
  <c r="CM11" i="1"/>
  <c r="CJ11" i="1"/>
  <c r="CD11" i="1"/>
  <c r="CC11" i="1"/>
  <c r="BY11" i="1"/>
  <c r="BS11" i="1"/>
  <c r="BR11" i="1"/>
  <c r="BJ11" i="1"/>
  <c r="BG11" i="1"/>
  <c r="BF11" i="1"/>
  <c r="AP11" i="1"/>
  <c r="AK11" i="1"/>
  <c r="X11" i="1"/>
  <c r="W11" i="1"/>
  <c r="J11" i="1"/>
  <c r="CU10" i="1"/>
  <c r="CT10" i="1"/>
  <c r="CQ10" i="1"/>
  <c r="CM10" i="1"/>
  <c r="CD10" i="1"/>
  <c r="CC10" i="1"/>
  <c r="BY10" i="1"/>
  <c r="BS10" i="1"/>
  <c r="BR10" i="1"/>
  <c r="BO10" i="1"/>
  <c r="BJ10" i="1"/>
  <c r="BG10" i="1"/>
  <c r="BF10" i="1"/>
  <c r="AP10" i="1"/>
  <c r="AK10" i="1"/>
  <c r="AF10" i="1"/>
  <c r="AA10" i="1"/>
  <c r="W10" i="1"/>
  <c r="T10" i="1"/>
  <c r="J10" i="1"/>
  <c r="CV5" i="1" l="1"/>
  <c r="CW10" i="1"/>
  <c r="CZ10" i="1" s="1"/>
  <c r="CW6" i="1"/>
  <c r="CZ6" i="1" s="1"/>
  <c r="CD15" i="1"/>
  <c r="CN15" i="1"/>
  <c r="X15" i="1"/>
  <c r="BS15" i="1"/>
  <c r="CV13" i="1"/>
  <c r="CV10" i="1"/>
  <c r="CW13" i="1"/>
  <c r="CZ13" i="1" s="1"/>
  <c r="CV7" i="1"/>
  <c r="CV11" i="1"/>
  <c r="CV15" i="1"/>
  <c r="CW11" i="1"/>
  <c r="CZ11" i="1" s="1"/>
  <c r="CV12" i="1"/>
  <c r="CV6" i="1"/>
  <c r="CW5" i="1"/>
  <c r="CZ5" i="1" s="1"/>
  <c r="CW7" i="1"/>
  <c r="CZ7" i="1" s="1"/>
  <c r="CW12" i="1"/>
  <c r="CZ12" i="1" s="1"/>
  <c r="CW15" i="1" l="1"/>
</calcChain>
</file>

<file path=xl/sharedStrings.xml><?xml version="1.0" encoding="utf-8"?>
<sst xmlns="http://schemas.openxmlformats.org/spreadsheetml/2006/main" count="324" uniqueCount="190">
  <si>
    <t>Наименование ГРБС</t>
  </si>
  <si>
    <t>1.Финансовое планирование В1</t>
  </si>
  <si>
    <t>2.Исполнение бюджета в части расходов В2</t>
  </si>
  <si>
    <t>3.Исполнение бюджета в части доходов  В3</t>
  </si>
  <si>
    <t>4. Учет и отчетность В4</t>
  </si>
  <si>
    <t>5.Контроль и аудит  В5</t>
  </si>
  <si>
    <t>6. Оценка исполнения судебных актов  В6</t>
  </si>
  <si>
    <t>МАХ3-максимальная  оценка по показателям</t>
  </si>
  <si>
    <t>В1=Ор+Ооб+Дпр+Дмз+КПп</t>
  </si>
  <si>
    <t>В2</t>
  </si>
  <si>
    <t xml:space="preserve"> В3=Пн+Од</t>
  </si>
  <si>
    <t>Соблюдение сроков представления ГРБС годовой бюджетной отчетности</t>
  </si>
  <si>
    <t>В4</t>
  </si>
  <si>
    <t xml:space="preserve">Осуществление мероприятий внутреннего контроля, проведение инвентаризаций </t>
  </si>
  <si>
    <t xml:space="preserve"> В5</t>
  </si>
  <si>
    <t xml:space="preserve"> В6=Ид</t>
  </si>
  <si>
    <t xml:space="preserve">Ор-количество дней отклонения </t>
  </si>
  <si>
    <t>МАХ1-максимальная  оценка по показателю</t>
  </si>
  <si>
    <t xml:space="preserve">Уровень показателя: Ор = 0 - 5б; Ор ≤ 3 - 3б;
Ор &gt; 3 - 0б. 
</t>
  </si>
  <si>
    <t>Бмп - сумма бюджетных ассигнований ГРБС, представленных в виде муниципальных программ</t>
  </si>
  <si>
    <t xml:space="preserve">Бр - сумма бюджетных ассигнований ГРБС в отчетном финансовом году согласно росписи расходов бюджета муниципального района, с учетом внесенных в нее изменений </t>
  </si>
  <si>
    <t xml:space="preserve">   Дпр = 100 × (Бмп / Бр)</t>
  </si>
  <si>
    <t>МАХ3-максимальная  оценка по показателю</t>
  </si>
  <si>
    <t xml:space="preserve">Уровень показателя:                   95% ≤ Дпр ≤ 100% - 5б;
85% ≤ Дпр &lt; 95% - 3б;
70% ≤ Дпр &lt; 85% - 1б;
Дпр &lt; 70% - 0б.
</t>
  </si>
  <si>
    <t>Бмз - сумма бюджетных ассигнований ГРБС в виде субсидий на выполнение муниципальных заданий</t>
  </si>
  <si>
    <t>Бр - сумма бюджетных ассигнований ГРБС в отчетном финансовом году согласно росписи расходов бюджета муниципального района, с учетом внесенных в нее изменений</t>
  </si>
  <si>
    <t>Дмз = 100 × (Бмз / Бр)</t>
  </si>
  <si>
    <t xml:space="preserve">Уровень показателя:                   Дмз ≥ 50% - 5б;
Дмз ≥ 40% - 4б;
Дмз ≥ 30% - 3б;
Дмз ≥ 20% - 2б;
Дмз ≥ 10% - 1б;
Дмз &lt; 10% -0б.
</t>
  </si>
  <si>
    <t>КПп = 100 × (Сп / Бр)</t>
  </si>
  <si>
    <t xml:space="preserve">Уровень показателя:       КПз ≤ 10% - 5б;
КПз &gt; 10% - 0б.
</t>
  </si>
  <si>
    <t>Ки = 100 × (Ер / Бр)</t>
  </si>
  <si>
    <t>МАХ5-максимальная  оценка по показателю</t>
  </si>
  <si>
    <t>Е4 – кассовые расходы ГРБС в 4 квартале отчетного финансового года</t>
  </si>
  <si>
    <t>Бр – сумма бюджетных ассигнований ГРБС в отчетном финансовом году согласно росписи расходов бюджета муниципального района с учетом внесенных в нее изменений</t>
  </si>
  <si>
    <t>Р = 100 х (Е4 / Бр)</t>
  </si>
  <si>
    <t>МАХ6-максимальная  оценка по показателю</t>
  </si>
  <si>
    <t xml:space="preserve">Уровень показателя:           Р ≤ 25% - 5б;
25 % &lt; Р ≤ 30% - 4б;
30 % &lt; Р ≤ 35% - 3б;
35 % &lt; Р ≤ 40% - 2б;
40 % &lt; Р ≤ 45% - 1б;
Р &gt; 45% - 0б.
</t>
  </si>
  <si>
    <t>Епр- кассовое исполнение муниципальных программ ГРБС за отчетный год</t>
  </si>
  <si>
    <t>Бпр - сумма бюджетных ассигнований по муниципальным программам ГРБС в отчетном финансовом году согласно росписи расходов бюджета муниципального района, с учетом внесенных в нее изменений</t>
  </si>
  <si>
    <t>Кпр = 100 × (Епр / Бпр)</t>
  </si>
  <si>
    <t>Уровень показателя:                   95% ≤ Кпр ≤ 100% - 5б;
85% ≤ Кпр &lt; 95% - 3б;
70% ≤ Кпр &lt; 85% - 1б;
Кпр &lt; 70% - 0б.</t>
  </si>
  <si>
    <t>Ер - кассовое исполнение расходов ГРБС за отчетный год, кроме муниципальных программ</t>
  </si>
  <si>
    <t>Бр – сумма бюджетных ассигнований ГРБС в отчетном финансовом году согласно росписи расходов бюджета муниципального района с учетом внесенных в нее изменений, кроме муниципальных программ</t>
  </si>
  <si>
    <t>Пр = 100 × (Ер / Бр)</t>
  </si>
  <si>
    <t>Уровень показателя:                   95% ≤ Пр ≤ 100% - 5б;
85% ≤ Пр &lt; 95% - 3б;
70% ≤ Пр &lt; 85% - 1б;
Пр &lt; 70% - 0б.</t>
  </si>
  <si>
    <t>Наличие/Отсутствие просроченной кредиторской задолженности у ГРБС на конец отчетного года</t>
  </si>
  <si>
    <t xml:space="preserve">Уровень показателя: отсутствие - 10б,    наличие - 0б. 
</t>
  </si>
  <si>
    <t>Еучр – кассовые расходы, произведенные бюджетными и автономными учреждениями за отчетный год за счет субсидий на выполнение муниципальных заданий</t>
  </si>
  <si>
    <t>Субс – сумма субсидий, перечисленных бюджетным и автономным учреждениям на выполнение муниципальных заданий за отчетный год</t>
  </si>
  <si>
    <t>Уис = 100 × (Еучр / Субс)</t>
  </si>
  <si>
    <t xml:space="preserve">Уровень показателя:                   Уис = 100% - 5б;
Уис ≥ 95% - 4б;
Уис≥ 90% - 3б;
Уис ≥ 85% - 2б;
Уис ≥ 80% - 1б;
Уис &lt; 80% - 0б.
</t>
  </si>
  <si>
    <t>Е4 – кассовые расходы бюджетных и автономных учреждений за счет субсидий в 4 квартале отчетного финансового года</t>
  </si>
  <si>
    <t>Рр = 100 × (Е4 / Субс)</t>
  </si>
  <si>
    <t xml:space="preserve">Уровень показателя:                   Рр ≤ 25% - 5б;
25 % &lt; Рр ≤ 30% - 4б;
30 % &lt; Рр ≤ 35% - 3б;
35 % &lt; Рр ≤ 40% - 2б;
40 % &lt; Рр ≤ 45% - 1б;
Рр &gt; 45% 
 - 0б.
</t>
  </si>
  <si>
    <t>Опн - сумма поступлений по зачисляемым платежам в бюджет муниципального района, отнесенных на невыясненные поступления на отчетную дату</t>
  </si>
  <si>
    <t>Ди - кассовое исполнение по доходам по главному администратору доходов бюджета муниципального района в отчетном году</t>
  </si>
  <si>
    <t>Пн = 100 × (Опн / Ди)</t>
  </si>
  <si>
    <t>МАХ7-максимальная  оценка по показателю</t>
  </si>
  <si>
    <t xml:space="preserve"> Уровень показателя: Пн = 0 - 5б;
Пн ≤ 1% - 3б;
Пн &gt; 1% - 0б.</t>
  </si>
  <si>
    <t>Ди - кассовое исполнение по доходам по главному администратору доходов бюджета муниципального района за отчетный год</t>
  </si>
  <si>
    <t>Дп - уточненный прогноз поступлений доходов для главного администратора доходов бюджета муниципального района на отчетный год</t>
  </si>
  <si>
    <t>Од = 100 × |(1- (Ди / Дп))|</t>
  </si>
  <si>
    <t>МАХ8-максимальная  оценка по показателю</t>
  </si>
  <si>
    <t xml:space="preserve">Уровень показателя:  Од ≤ 10% - 5б;
Од &gt; 10% - 0б
</t>
  </si>
  <si>
    <t>МАХ11-максимальная  оценка по показателю</t>
  </si>
  <si>
    <t>Уровень показателя: в установленные сроки - 5б; с нарушением установленных сроков - 0б.</t>
  </si>
  <si>
    <t>Мз0 – стоимость материальных запасов ГРБС по состоянию на 1 января отчетного финансового года</t>
  </si>
  <si>
    <t>Мз1 – стоимость материальных запасов ГРБС по состоянию на 1 января года, следующего за отчетным финансовым годом</t>
  </si>
  <si>
    <t>Домз = 100 × (Мз1 / Мз0)</t>
  </si>
  <si>
    <t>МАХ12-максимальная  оценка по показателю</t>
  </si>
  <si>
    <t xml:space="preserve">Уровень показателя: Домз &lt; Инф - 5б; 
Инф &lt; Домз ≤ 2* Инф - 3б; 
Домз &gt; 2*Инф  - 0б
</t>
  </si>
  <si>
    <t>Наличие в годовой бюджетной отчетности за отчетный финансовый год заполненной таблицы «Сведения о результатах мероприятий внутреннего контроля», содержание которой функционально соответствует характеристикам внутреннего контроля, указанным в комментарии, и заполненной таблицы «Сведения о проведении инвентаризаций» (да, нет)</t>
  </si>
  <si>
    <t>МАХ13-максимальная  оценка по показателю</t>
  </si>
  <si>
    <t>Уровень показателя:             да- 5б;                            нет - 0б.</t>
  </si>
  <si>
    <t>Т – сумма установленных недостач и хищений денежных средств и материальных ценностей у ГРБС в отчетном финансовом году</t>
  </si>
  <si>
    <t xml:space="preserve">О–основные средства ГРБС (остаточная стоимость);
N–нематериальные активы ГРБС (остаточная стоимость);
М–материальные запасы ГРБС;
А–вложения ГРБС в нефинансовые активы;
R–нефинансовые активы ГРБС в пути;
S – денежные средства ГРБС;
V–финансовые вложения ГРБС
</t>
  </si>
  <si>
    <t>Днх = 100 × Т / (О+N+М+А+R+S+V)</t>
  </si>
  <si>
    <t>МАХ14-максимальная  оценка по показателю</t>
  </si>
  <si>
    <t xml:space="preserve">Уровень показателя: Днх = 0 - 5б; 
0 &lt; Днх ≤ 1 % - 3б; 
Днх &gt; 1 % - 0б. 
</t>
  </si>
  <si>
    <t>Q - сумма по исковым требованиям, предъявленным ГРБС</t>
  </si>
  <si>
    <t>Бр - сумма бюджетных ассигнований ГРБС в отчетном финансовом году согласно росписи бюджета муниципального района с учетом внесенных в нее изменений</t>
  </si>
  <si>
    <t>Ид = 100 × (Q / Бр)</t>
  </si>
  <si>
    <t>МАХ15-максимальная  оценка по показателю</t>
  </si>
  <si>
    <t>Уровень показателя: Ид = 0 - 5б;
Ид &gt; 0 -0б</t>
  </si>
  <si>
    <t>да</t>
  </si>
  <si>
    <t>Средний балл</t>
  </si>
  <si>
    <t xml:space="preserve">Уровень показателя:       95% ≤ Ки ≤ 100% - 5б;
85% ≤ Ки &lt; 95% - 3б; 70% ≤ Ки &lt; 85% - 1б;  Ки &lt; 70% - 0б
</t>
  </si>
  <si>
    <t xml:space="preserve">Отчет о результатах </t>
  </si>
  <si>
    <t xml:space="preserve"> мониторинга качества финансового менеджмента,</t>
  </si>
  <si>
    <t xml:space="preserve">осуществляемого главными распорядителями средств </t>
  </si>
  <si>
    <t>№ п/п</t>
  </si>
  <si>
    <t>Наименование показателя</t>
  </si>
  <si>
    <t>Группа 1</t>
  </si>
  <si>
    <t>Группа 2</t>
  </si>
  <si>
    <t>значение показателя</t>
  </si>
  <si>
    <t>количество баллов</t>
  </si>
  <si>
    <t>1.</t>
  </si>
  <si>
    <t>Своевременность представления предварительного (планового) реестра расходных обязательств (количество дней отклонения)</t>
  </si>
  <si>
    <t>2.</t>
  </si>
  <si>
    <t>3.</t>
  </si>
  <si>
    <t>Доля бюджетных ассигнований, представленных в программном виде</t>
  </si>
  <si>
    <t>4.</t>
  </si>
  <si>
    <t>Доля бюджетных ассигнований на предоставление муниципальных услуг в виде субсидий на выполнение муниципальных заданий</t>
  </si>
  <si>
    <t>Х</t>
  </si>
  <si>
    <t>5.</t>
  </si>
  <si>
    <t>Качество планирования расходов: сумма  внесенных положительных изменений в бюджетную роспись в связи  с передвижками между кодами бюджетной классификации</t>
  </si>
  <si>
    <t>6.</t>
  </si>
  <si>
    <t xml:space="preserve">Кассовое исполнение расходов </t>
  </si>
  <si>
    <t>7.</t>
  </si>
  <si>
    <t>Равномерность осуществляемых расходов</t>
  </si>
  <si>
    <t>8.</t>
  </si>
  <si>
    <t>Уровень исполнения муниципальных программ</t>
  </si>
  <si>
    <t>9.</t>
  </si>
  <si>
    <t xml:space="preserve">Качество прогнозирования кассовых расходов, кроме муниципальных программ </t>
  </si>
  <si>
    <t>10.</t>
  </si>
  <si>
    <t xml:space="preserve">Качество исполнения расходов: наличие просроченной кредиторской задолженности </t>
  </si>
  <si>
    <t>отсутствует</t>
  </si>
  <si>
    <t>11.</t>
  </si>
  <si>
    <t>Уровень  использования субсидий бюджетными  и автономными учреждениями, предоставленных на  выполнение муниципальных заданий</t>
  </si>
  <si>
    <t>12.</t>
  </si>
  <si>
    <t>Равномерность расходов, осуществляемых бюджетными и автономными учреждениями за счет субсидий на  выполнение муниципальных заданий</t>
  </si>
  <si>
    <t>13.</t>
  </si>
  <si>
    <t>Полнота зачисления платежей в бюджет муниципального района по главному администратору доходов бюджета городского округа, объем невыясненных поступлений</t>
  </si>
  <si>
    <t>14.</t>
  </si>
  <si>
    <t>Отклонение кассового исполнения по доходам от прогноза по главному администратору доходов бюджета муниципального района</t>
  </si>
  <si>
    <t>15.</t>
  </si>
  <si>
    <t xml:space="preserve">Соблюдение сроков представления ГРБС годовой бюджетной отчетности </t>
  </si>
  <si>
    <t>16.</t>
  </si>
  <si>
    <t xml:space="preserve">Динамика объема материальных запасов </t>
  </si>
  <si>
    <t>17.</t>
  </si>
  <si>
    <t>18.</t>
  </si>
  <si>
    <t>Доля недостач и хищений денежных средств и материальных ценностей</t>
  </si>
  <si>
    <t>19.</t>
  </si>
  <si>
    <t xml:space="preserve">Качество исполнения бюджетных обязательств   </t>
  </si>
  <si>
    <t>Итого по главному распорядителю средств бюджета муниципального района (количество баллов)</t>
  </si>
  <si>
    <t>1.1. Ор - Своевременность представления предварительного (планового) реестра расходных обязательств</t>
  </si>
  <si>
    <t>1.2. Ооб - Сроки представления обоснований бюджетных ассигнований на очередной финансовый год и плановый период</t>
  </si>
  <si>
    <t>1.3. Дпр - Доля бюджетных ассигнований, представленных в программном виде</t>
  </si>
  <si>
    <t>1.4. Дмз - Доля бюджетных ассигнований на предоставление муниципальных услуг в виде субсидий на выполнение муниципальных заданий</t>
  </si>
  <si>
    <t xml:space="preserve">1.5. КПп - Качество планирования расходов: сумма внесенных положительных изменений в бюджетную роспись в связи с передвижками между кодами бюджетной классификации </t>
  </si>
  <si>
    <t>2.1. Ки - Кассовое исполнение расходов</t>
  </si>
  <si>
    <t xml:space="preserve">2.2. Р - Равномерность осуществляемых расходов </t>
  </si>
  <si>
    <t>2.3. Кпр - Уровень исполнения муниципальных программ</t>
  </si>
  <si>
    <t>2.4. Пр - Качество прогнозирования кассовых расходов, кроме муниципальных программ</t>
  </si>
  <si>
    <t>2.5. Качество исполнения расходов</t>
  </si>
  <si>
    <t>2.6. Уис - Уровень использования субсидий бюджетными и автономными учреждениями, предоставленных на выполнение муниципальных заданий</t>
  </si>
  <si>
    <t>2.7. Рр - Равномерность расходов, осуществляемых бюджетными и автономными учреждениями за счет субсидий на выполнение муниципальных заданий</t>
  </si>
  <si>
    <t xml:space="preserve">3.1. Пн -Полнота зачисления платежей в бюджет муниципального района по главному администратору доходов бюджета муниципального района, объем невыясненных поступлений </t>
  </si>
  <si>
    <t>3.2. Од - Отклонение кассового исполнения по доходам от прогноза по главному администратору доходов бюджета муниципального района</t>
  </si>
  <si>
    <t>4.1. Соблюдение сроков представления ГРБС годовой бюджетной отчетности</t>
  </si>
  <si>
    <t xml:space="preserve">4.2. Домз - Динамика объема материальных запасов </t>
  </si>
  <si>
    <t xml:space="preserve">5.1. Осуществление мероприятий внутреннего контроля, проведение инвентаризаций </t>
  </si>
  <si>
    <t>5.2. Днх - Доля недостач и хищений денежных средств и материальных ценностей</t>
  </si>
  <si>
    <t>6.1. Ид - Качество исполнения бюджетных обязательств</t>
  </si>
  <si>
    <t>2022-2021</t>
  </si>
  <si>
    <t>2021-2020</t>
  </si>
  <si>
    <t>Управление по благоустройству и работе с территориями администрации Воскресенского муниципального округа (010)</t>
  </si>
  <si>
    <t>Управление финансов администрации Воскресенского муниципального округа (001)</t>
  </si>
  <si>
    <t>Комитет по управлению муниципальным имуществом администрации Воскресенского муниципального округа (366)</t>
  </si>
  <si>
    <t>Управление сельского хозяйства администрации Воскресенского муниципального округа (082)</t>
  </si>
  <si>
    <t>Отдел капитального строительства и архитектуры администрации Воскресенского муниципального округа (133)</t>
  </si>
  <si>
    <t>Управление образования администрации Воскресенского муниципального округа (074)</t>
  </si>
  <si>
    <t>Отдел культуры, молодёжной политики и спорта администрации Воскресенского муниципального округа (057)</t>
  </si>
  <si>
    <t>Администрация Воскресенского муниципального округа (487)</t>
  </si>
  <si>
    <t>2023 КФУ= B1+В2+В3+В4+В5+В6</t>
  </si>
  <si>
    <t>нет</t>
  </si>
  <si>
    <t xml:space="preserve">Бр - сумма бюджетных ассигнований ГРБС в отчетном финансовом году согласно росписи расходов бюджета муниципального района, с учетом внесенных в нее изменений. </t>
  </si>
  <si>
    <t xml:space="preserve">Ер - кассовое исполнение расходов ГРБС за отчетный год </t>
  </si>
  <si>
    <t>Сп - сумма положительных изменений, внесенных в роспись в связи с передвижками между кодами бюджетной классификации (без проверки, на основании данных ГРБС)</t>
  </si>
  <si>
    <t>МАХ-максимально возможная суммарная оценка качества управления финансами ГРБС</t>
  </si>
  <si>
    <t>Инф – значение инфляции в отчетном финансовом году (предварительные по данным отдела экономики)</t>
  </si>
  <si>
    <t xml:space="preserve">Управление по благоустройству и работе с территориями администрации Воскресенского муниципального округа </t>
  </si>
  <si>
    <t>х</t>
  </si>
  <si>
    <t>Наименование главного распорядителя средств бюджета Воскресенского муниципального округа</t>
  </si>
  <si>
    <t>Управление образования администрации Воскресенского муниципального округа</t>
  </si>
  <si>
    <t xml:space="preserve">Отдел культуры, молодёжной политики и спорта администрации Воскресенского муниципального округа </t>
  </si>
  <si>
    <t>Администрация Воскресенского муниципального округа</t>
  </si>
  <si>
    <t xml:space="preserve">Управление финансов администрации Воскресенского муниципального округа </t>
  </si>
  <si>
    <t>Комитет по управлению муниципальным имуществом администрации Воскресенского муниципального округа</t>
  </si>
  <si>
    <t>Управление сельского хозяйства администрации Воскресенского муниципального округа</t>
  </si>
  <si>
    <t>Средний показатель по бюджету Воскресенского муниципального округа</t>
  </si>
  <si>
    <t>Сроки представления обоснований бюджетных ассигнований (количество дней отклонения)</t>
  </si>
  <si>
    <t>Контрольно-счетная комиссия администрации Воскресенского муниципального округа Нижегородской области (493)</t>
  </si>
  <si>
    <t>Контрольно-счетная комиссия администрации Воскресенского муниципального округа Нижегородской области</t>
  </si>
  <si>
    <t>Свод показателей бальной оценки качества управления финансами главных распорядителей бюджетных средств Воскресенского муниципального района за 2025 год</t>
  </si>
  <si>
    <t>Начальник Управления финансов</t>
  </si>
  <si>
    <t>Н.В. Мясникова</t>
  </si>
  <si>
    <t>Управление капитального строительства и архитектуры администрации Воскресенского муниципального округа (133)</t>
  </si>
  <si>
    <t xml:space="preserve">Управление капитального строительства и архитектуры администрации Воскресенского муниципального округа </t>
  </si>
  <si>
    <t>бюджета Воскресенского муниципального округа,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</si>
</sst>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6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3">
    <xf numFmtId="0" fontId="0" fillId="0" borderId="0" xfId="0"/>
    <xf numFmtId="0" fontId="19" fillId="0" borderId="0" xfId="0" applyFont="1"/>
    <xf numFmtId="0" fontId="19" fillId="0" borderId="0" xfId="0" applyFont="1" applyAlignment="1">
      <alignment vertical="top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18" fillId="0" borderId="0" xfId="0" applyFont="1" applyFill="1"/>
    <xf numFmtId="0" fontId="18" fillId="0" borderId="0" xfId="0" applyFont="1" applyAlignment="1">
      <alignment vertical="top"/>
    </xf>
    <xf numFmtId="0" fontId="18" fillId="0" borderId="17" xfId="0" applyFont="1" applyBorder="1" applyAlignment="1">
      <alignment horizontal="center" vertical="top" wrapText="1"/>
    </xf>
    <xf numFmtId="0" fontId="18" fillId="36" borderId="17" xfId="0" applyFont="1" applyFill="1" applyBorder="1" applyAlignment="1">
      <alignment horizontal="center" vertical="top" wrapText="1"/>
    </xf>
    <xf numFmtId="0" fontId="18" fillId="37" borderId="17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17" xfId="0" applyFont="1" applyBorder="1" applyAlignment="1">
      <alignment vertical="top" wrapText="1"/>
    </xf>
    <xf numFmtId="0" fontId="21" fillId="0" borderId="17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36" borderId="17" xfId="0" applyFont="1" applyFill="1" applyBorder="1" applyAlignment="1">
      <alignment horizontal="center" vertical="top"/>
    </xf>
    <xf numFmtId="0" fontId="19" fillId="37" borderId="17" xfId="0" applyFont="1" applyFill="1" applyBorder="1" applyAlignment="1">
      <alignment horizontal="center" vertical="top"/>
    </xf>
    <xf numFmtId="164" fontId="19" fillId="0" borderId="17" xfId="0" applyNumberFormat="1" applyFont="1" applyBorder="1" applyAlignment="1">
      <alignment horizontal="center" vertical="top"/>
    </xf>
    <xf numFmtId="164" fontId="19" fillId="0" borderId="17" xfId="0" applyNumberFormat="1" applyFont="1" applyFill="1" applyBorder="1" applyAlignment="1">
      <alignment horizontal="center" vertical="top"/>
    </xf>
    <xf numFmtId="3" fontId="19" fillId="0" borderId="17" xfId="0" applyNumberFormat="1" applyFont="1" applyFill="1" applyBorder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9" fillId="34" borderId="17" xfId="0" applyFont="1" applyFill="1" applyBorder="1" applyAlignment="1">
      <alignment horizontal="center" vertical="top"/>
    </xf>
    <xf numFmtId="3" fontId="19" fillId="36" borderId="17" xfId="0" applyNumberFormat="1" applyFont="1" applyFill="1" applyBorder="1" applyAlignment="1">
      <alignment horizontal="center" vertical="top"/>
    </xf>
    <xf numFmtId="1" fontId="19" fillId="36" borderId="17" xfId="0" applyNumberFormat="1" applyFont="1" applyFill="1" applyBorder="1" applyAlignment="1">
      <alignment horizontal="center" vertical="top"/>
    </xf>
    <xf numFmtId="165" fontId="19" fillId="0" borderId="17" xfId="0" applyNumberFormat="1" applyFont="1" applyFill="1" applyBorder="1" applyAlignment="1">
      <alignment horizontal="center" vertical="top"/>
    </xf>
    <xf numFmtId="0" fontId="19" fillId="33" borderId="17" xfId="0" applyFont="1" applyFill="1" applyBorder="1" applyAlignment="1">
      <alignment horizontal="center" vertical="top"/>
    </xf>
    <xf numFmtId="0" fontId="20" fillId="0" borderId="0" xfId="0" applyFont="1"/>
    <xf numFmtId="2" fontId="19" fillId="0" borderId="0" xfId="0" applyNumberFormat="1" applyFont="1"/>
    <xf numFmtId="0" fontId="19" fillId="35" borderId="17" xfId="0" applyFont="1" applyFill="1" applyBorder="1" applyAlignment="1">
      <alignment horizontal="center" vertical="top"/>
    </xf>
    <xf numFmtId="0" fontId="18" fillId="37" borderId="17" xfId="0" applyFont="1" applyFill="1" applyBorder="1" applyAlignment="1">
      <alignment horizontal="center" vertical="top"/>
    </xf>
    <xf numFmtId="3" fontId="19" fillId="34" borderId="17" xfId="0" applyNumberFormat="1" applyFont="1" applyFill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3" fontId="19" fillId="0" borderId="17" xfId="0" applyNumberFormat="1" applyFont="1" applyBorder="1" applyAlignment="1">
      <alignment horizontal="center" vertical="top"/>
    </xf>
    <xf numFmtId="4" fontId="19" fillId="0" borderId="17" xfId="0" applyNumberFormat="1" applyFont="1" applyBorder="1" applyAlignment="1">
      <alignment horizontal="center" vertical="top"/>
    </xf>
    <xf numFmtId="0" fontId="19" fillId="0" borderId="17" xfId="0" applyFont="1" applyFill="1" applyBorder="1" applyAlignment="1">
      <alignment horizontal="center" vertical="top"/>
    </xf>
    <xf numFmtId="2" fontId="20" fillId="0" borderId="11" xfId="0" applyNumberFormat="1" applyFont="1" applyBorder="1" applyAlignment="1">
      <alignment horizontal="center" vertical="top"/>
    </xf>
    <xf numFmtId="2" fontId="20" fillId="0" borderId="18" xfId="0" applyNumberFormat="1" applyFont="1" applyBorder="1" applyAlignment="1">
      <alignment horizontal="center" vertical="top"/>
    </xf>
    <xf numFmtId="2" fontId="20" fillId="36" borderId="18" xfId="0" applyNumberFormat="1" applyFont="1" applyFill="1" applyBorder="1" applyAlignment="1">
      <alignment horizontal="center" vertical="top"/>
    </xf>
    <xf numFmtId="2" fontId="20" fillId="37" borderId="18" xfId="0" applyNumberFormat="1" applyFont="1" applyFill="1" applyBorder="1" applyAlignment="1">
      <alignment horizontal="center" vertical="top"/>
    </xf>
    <xf numFmtId="164" fontId="20" fillId="0" borderId="18" xfId="0" applyNumberFormat="1" applyFont="1" applyBorder="1" applyAlignment="1">
      <alignment horizontal="center" vertical="top"/>
    </xf>
    <xf numFmtId="3" fontId="20" fillId="0" borderId="18" xfId="0" applyNumberFormat="1" applyFont="1" applyBorder="1" applyAlignment="1">
      <alignment horizontal="center" vertical="top"/>
    </xf>
    <xf numFmtId="0" fontId="19" fillId="34" borderId="18" xfId="0" applyFont="1" applyFill="1" applyBorder="1" applyAlignment="1">
      <alignment horizontal="center" vertical="top"/>
    </xf>
    <xf numFmtId="2" fontId="19" fillId="35" borderId="18" xfId="0" applyNumberFormat="1" applyFont="1" applyFill="1" applyBorder="1" applyAlignment="1">
      <alignment horizontal="center" vertical="top"/>
    </xf>
    <xf numFmtId="3" fontId="20" fillId="36" borderId="18" xfId="0" applyNumberFormat="1" applyFont="1" applyFill="1" applyBorder="1" applyAlignment="1">
      <alignment horizontal="center" vertical="top"/>
    </xf>
    <xf numFmtId="1" fontId="20" fillId="36" borderId="18" xfId="0" applyNumberFormat="1" applyFont="1" applyFill="1" applyBorder="1" applyAlignment="1">
      <alignment horizontal="center" vertical="top"/>
    </xf>
    <xf numFmtId="0" fontId="20" fillId="34" borderId="18" xfId="0" applyFont="1" applyFill="1" applyBorder="1" applyAlignment="1">
      <alignment horizontal="center" vertical="top"/>
    </xf>
    <xf numFmtId="4" fontId="20" fillId="35" borderId="18" xfId="0" applyNumberFormat="1" applyFont="1" applyFill="1" applyBorder="1" applyAlignment="1">
      <alignment horizontal="center" vertical="top"/>
    </xf>
    <xf numFmtId="165" fontId="20" fillId="0" borderId="18" xfId="0" applyNumberFormat="1" applyFont="1" applyBorder="1" applyAlignment="1">
      <alignment horizontal="center" vertical="top"/>
    </xf>
    <xf numFmtId="0" fontId="20" fillId="35" borderId="18" xfId="0" applyFont="1" applyFill="1" applyBorder="1" applyAlignment="1">
      <alignment horizontal="center" vertical="top"/>
    </xf>
    <xf numFmtId="2" fontId="20" fillId="35" borderId="18" xfId="0" applyNumberFormat="1" applyFont="1" applyFill="1" applyBorder="1" applyAlignment="1">
      <alignment horizontal="center" vertical="top"/>
    </xf>
    <xf numFmtId="0" fontId="19" fillId="33" borderId="18" xfId="0" applyFont="1" applyFill="1" applyBorder="1" applyAlignment="1">
      <alignment horizontal="center" vertical="top"/>
    </xf>
    <xf numFmtId="0" fontId="19" fillId="0" borderId="12" xfId="0" applyFont="1" applyFill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/>
    </xf>
    <xf numFmtId="0" fontId="19" fillId="36" borderId="14" xfId="0" applyFont="1" applyFill="1" applyBorder="1" applyAlignment="1">
      <alignment horizontal="center" vertical="top"/>
    </xf>
    <xf numFmtId="0" fontId="19" fillId="37" borderId="14" xfId="0" applyFont="1" applyFill="1" applyBorder="1" applyAlignment="1">
      <alignment horizontal="center" vertical="top"/>
    </xf>
    <xf numFmtId="3" fontId="19" fillId="0" borderId="14" xfId="0" applyNumberFormat="1" applyFont="1" applyBorder="1" applyAlignment="1">
      <alignment horizontal="center" vertical="top"/>
    </xf>
    <xf numFmtId="164" fontId="19" fillId="0" borderId="14" xfId="0" applyNumberFormat="1" applyFont="1" applyBorder="1" applyAlignment="1">
      <alignment horizontal="center" vertical="top"/>
    </xf>
    <xf numFmtId="164" fontId="19" fillId="0" borderId="14" xfId="0" applyNumberFormat="1" applyFont="1" applyFill="1" applyBorder="1" applyAlignment="1">
      <alignment horizontal="center" vertical="top"/>
    </xf>
    <xf numFmtId="0" fontId="19" fillId="34" borderId="14" xfId="0" applyFont="1" applyFill="1" applyBorder="1" applyAlignment="1">
      <alignment horizontal="center" vertical="top"/>
    </xf>
    <xf numFmtId="0" fontId="19" fillId="35" borderId="14" xfId="0" applyFont="1" applyFill="1" applyBorder="1" applyAlignment="1">
      <alignment horizontal="center" vertical="top"/>
    </xf>
    <xf numFmtId="3" fontId="19" fillId="36" borderId="14" xfId="0" applyNumberFormat="1" applyFont="1" applyFill="1" applyBorder="1" applyAlignment="1">
      <alignment horizontal="center" vertical="top"/>
    </xf>
    <xf numFmtId="1" fontId="19" fillId="36" borderId="14" xfId="0" applyNumberFormat="1" applyFont="1" applyFill="1" applyBorder="1" applyAlignment="1">
      <alignment horizontal="center" vertical="top"/>
    </xf>
    <xf numFmtId="3" fontId="19" fillId="0" borderId="14" xfId="0" applyNumberFormat="1" applyFont="1" applyFill="1" applyBorder="1" applyAlignment="1">
      <alignment horizontal="center" vertical="top"/>
    </xf>
    <xf numFmtId="165" fontId="19" fillId="0" borderId="14" xfId="0" applyNumberFormat="1" applyFont="1" applyFill="1" applyBorder="1" applyAlignment="1">
      <alignment horizontal="center" vertical="top"/>
    </xf>
    <xf numFmtId="2" fontId="19" fillId="0" borderId="14" xfId="0" applyNumberFormat="1" applyFont="1" applyBorder="1" applyAlignment="1">
      <alignment horizontal="center" vertical="top"/>
    </xf>
    <xf numFmtId="0" fontId="19" fillId="33" borderId="14" xfId="0" applyFont="1" applyFill="1" applyBorder="1" applyAlignment="1">
      <alignment horizontal="center" vertical="top"/>
    </xf>
    <xf numFmtId="0" fontId="19" fillId="0" borderId="0" xfId="0" applyFont="1" applyBorder="1"/>
    <xf numFmtId="0" fontId="19" fillId="0" borderId="16" xfId="0" applyFont="1" applyBorder="1"/>
    <xf numFmtId="2" fontId="19" fillId="0" borderId="16" xfId="0" applyNumberFormat="1" applyFont="1" applyBorder="1"/>
    <xf numFmtId="165" fontId="19" fillId="0" borderId="16" xfId="0" applyNumberFormat="1" applyFont="1" applyBorder="1"/>
    <xf numFmtId="0" fontId="19" fillId="0" borderId="10" xfId="0" applyFont="1" applyBorder="1" applyAlignment="1">
      <alignment horizontal="center" vertical="top"/>
    </xf>
    <xf numFmtId="0" fontId="23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1" fillId="0" borderId="0" xfId="0" applyFont="1"/>
    <xf numFmtId="0" fontId="32" fillId="0" borderId="17" xfId="0" applyFont="1" applyBorder="1" applyAlignment="1">
      <alignment horizontal="center" vertical="center" wrapText="1"/>
    </xf>
    <xf numFmtId="0" fontId="32" fillId="38" borderId="17" xfId="0" applyFont="1" applyFill="1" applyBorder="1" applyAlignment="1">
      <alignment horizontal="center" vertical="center" wrapText="1"/>
    </xf>
    <xf numFmtId="0" fontId="24" fillId="0" borderId="0" xfId="0" applyFont="1"/>
    <xf numFmtId="0" fontId="33" fillId="0" borderId="17" xfId="0" applyFont="1" applyBorder="1" applyAlignment="1">
      <alignment horizontal="center" vertical="top" wrapText="1"/>
    </xf>
    <xf numFmtId="0" fontId="33" fillId="0" borderId="17" xfId="0" applyFont="1" applyBorder="1" applyAlignment="1">
      <alignment vertical="top" wrapText="1"/>
    </xf>
    <xf numFmtId="0" fontId="33" fillId="0" borderId="17" xfId="0" applyFont="1" applyBorder="1" applyAlignment="1">
      <alignment horizontal="center" vertical="center" wrapText="1"/>
    </xf>
    <xf numFmtId="0" fontId="33" fillId="38" borderId="17" xfId="0" applyFont="1" applyFill="1" applyBorder="1" applyAlignment="1">
      <alignment horizontal="center" vertical="center" wrapText="1"/>
    </xf>
    <xf numFmtId="165" fontId="33" fillId="0" borderId="17" xfId="0" applyNumberFormat="1" applyFont="1" applyFill="1" applyBorder="1" applyAlignment="1">
      <alignment horizontal="center" vertical="center" wrapText="1"/>
    </xf>
    <xf numFmtId="166" fontId="33" fillId="0" borderId="17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vertical="top" wrapText="1"/>
    </xf>
    <xf numFmtId="0" fontId="33" fillId="0" borderId="17" xfId="0" applyNumberFormat="1" applyFont="1" applyBorder="1" applyAlignment="1">
      <alignment horizontal="center" vertical="center" wrapText="1"/>
    </xf>
    <xf numFmtId="0" fontId="34" fillId="40" borderId="17" xfId="0" applyFont="1" applyFill="1" applyBorder="1" applyAlignment="1">
      <alignment horizontal="center" vertical="center" wrapText="1"/>
    </xf>
    <xf numFmtId="0" fontId="34" fillId="40" borderId="10" xfId="0" applyFont="1" applyFill="1" applyBorder="1" applyAlignment="1">
      <alignment horizontal="center" vertical="center" wrapText="1"/>
    </xf>
    <xf numFmtId="0" fontId="35" fillId="40" borderId="0" xfId="0" applyFont="1" applyFill="1"/>
    <xf numFmtId="0" fontId="3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20" fillId="0" borderId="19" xfId="0" applyFont="1" applyBorder="1" applyAlignment="1">
      <alignment wrapText="1"/>
    </xf>
    <xf numFmtId="164" fontId="19" fillId="0" borderId="16" xfId="0" applyNumberFormat="1" applyFont="1" applyBorder="1"/>
    <xf numFmtId="164" fontId="19" fillId="0" borderId="0" xfId="0" applyNumberFormat="1" applyFont="1"/>
    <xf numFmtId="4" fontId="19" fillId="0" borderId="14" xfId="0" applyNumberFormat="1" applyFont="1" applyBorder="1" applyAlignment="1">
      <alignment horizontal="center" vertical="top"/>
    </xf>
    <xf numFmtId="0" fontId="35" fillId="0" borderId="0" xfId="0" applyFont="1" applyFill="1"/>
    <xf numFmtId="0" fontId="18" fillId="0" borderId="0" xfId="0" applyFont="1" applyAlignment="1"/>
    <xf numFmtId="0" fontId="18" fillId="41" borderId="0" xfId="0" applyFont="1" applyFill="1" applyAlignment="1"/>
    <xf numFmtId="0" fontId="19" fillId="41" borderId="0" xfId="0" applyFont="1" applyFill="1"/>
    <xf numFmtId="0" fontId="20" fillId="41" borderId="0" xfId="0" applyFont="1" applyFill="1"/>
    <xf numFmtId="0" fontId="19" fillId="41" borderId="0" xfId="0" applyFont="1" applyFill="1" applyBorder="1"/>
    <xf numFmtId="0" fontId="18" fillId="0" borderId="0" xfId="0" applyFont="1" applyFill="1" applyAlignment="1"/>
    <xf numFmtId="0" fontId="19" fillId="0" borderId="0" xfId="0" applyFont="1" applyFill="1"/>
    <xf numFmtId="0" fontId="20" fillId="0" borderId="0" xfId="0" applyFont="1" applyFill="1"/>
    <xf numFmtId="0" fontId="19" fillId="0" borderId="0" xfId="0" applyFont="1" applyFill="1" applyBorder="1"/>
    <xf numFmtId="2" fontId="20" fillId="0" borderId="17" xfId="0" applyNumberFormat="1" applyFont="1" applyBorder="1" applyAlignment="1">
      <alignment horizontal="center" vertical="top"/>
    </xf>
    <xf numFmtId="2" fontId="20" fillId="36" borderId="17" xfId="0" applyNumberFormat="1" applyFont="1" applyFill="1" applyBorder="1" applyAlignment="1">
      <alignment horizontal="center" vertical="top"/>
    </xf>
    <xf numFmtId="2" fontId="20" fillId="37" borderId="17" xfId="0" applyNumberFormat="1" applyFont="1" applyFill="1" applyBorder="1" applyAlignment="1">
      <alignment horizontal="center" vertical="top"/>
    </xf>
    <xf numFmtId="164" fontId="20" fillId="0" borderId="17" xfId="0" applyNumberFormat="1" applyFont="1" applyBorder="1" applyAlignment="1">
      <alignment horizontal="center" vertical="top"/>
    </xf>
    <xf numFmtId="3" fontId="20" fillId="0" borderId="17" xfId="0" applyNumberFormat="1" applyFont="1" applyBorder="1" applyAlignment="1">
      <alignment horizontal="center" vertical="top"/>
    </xf>
    <xf numFmtId="2" fontId="19" fillId="35" borderId="17" xfId="0" applyNumberFormat="1" applyFont="1" applyFill="1" applyBorder="1" applyAlignment="1">
      <alignment horizontal="center" vertical="top"/>
    </xf>
    <xf numFmtId="3" fontId="20" fillId="36" borderId="17" xfId="0" applyNumberFormat="1" applyFont="1" applyFill="1" applyBorder="1" applyAlignment="1">
      <alignment horizontal="center" vertical="top"/>
    </xf>
    <xf numFmtId="1" fontId="20" fillId="36" borderId="17" xfId="0" applyNumberFormat="1" applyFont="1" applyFill="1" applyBorder="1" applyAlignment="1">
      <alignment horizontal="center" vertical="top"/>
    </xf>
    <xf numFmtId="0" fontId="20" fillId="34" borderId="17" xfId="0" applyFont="1" applyFill="1" applyBorder="1" applyAlignment="1">
      <alignment horizontal="center" vertical="top"/>
    </xf>
    <xf numFmtId="4" fontId="20" fillId="35" borderId="17" xfId="0" applyNumberFormat="1" applyFont="1" applyFill="1" applyBorder="1" applyAlignment="1">
      <alignment horizontal="center" vertical="top"/>
    </xf>
    <xf numFmtId="165" fontId="20" fillId="0" borderId="17" xfId="0" applyNumberFormat="1" applyFont="1" applyBorder="1" applyAlignment="1">
      <alignment horizontal="center" vertical="top"/>
    </xf>
    <xf numFmtId="0" fontId="20" fillId="35" borderId="17" xfId="0" applyFont="1" applyFill="1" applyBorder="1" applyAlignment="1">
      <alignment horizontal="center" vertical="top"/>
    </xf>
    <xf numFmtId="2" fontId="20" fillId="35" borderId="17" xfId="0" applyNumberFormat="1" applyFont="1" applyFill="1" applyBorder="1" applyAlignment="1">
      <alignment horizontal="center" vertical="top"/>
    </xf>
    <xf numFmtId="2" fontId="19" fillId="33" borderId="17" xfId="0" applyNumberFormat="1" applyFont="1" applyFill="1" applyBorder="1" applyAlignment="1">
      <alignment horizontal="center" vertical="top"/>
    </xf>
    <xf numFmtId="0" fontId="19" fillId="39" borderId="0" xfId="0" applyFont="1" applyFill="1" applyBorder="1" applyAlignment="1">
      <alignment wrapText="1"/>
    </xf>
    <xf numFmtId="2" fontId="20" fillId="34" borderId="18" xfId="0" applyNumberFormat="1" applyFont="1" applyFill="1" applyBorder="1" applyAlignment="1">
      <alignment horizontal="center" vertical="top"/>
    </xf>
    <xf numFmtId="0" fontId="0" fillId="0" borderId="0" xfId="0" applyAlignment="1"/>
    <xf numFmtId="4" fontId="19" fillId="0" borderId="17" xfId="0" applyNumberFormat="1" applyFont="1" applyFill="1" applyBorder="1" applyAlignment="1">
      <alignment horizontal="center" vertical="top"/>
    </xf>
    <xf numFmtId="2" fontId="20" fillId="0" borderId="11" xfId="0" applyNumberFormat="1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/>
    </xf>
    <xf numFmtId="0" fontId="33" fillId="0" borderId="17" xfId="0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17" xfId="0" applyFont="1" applyFill="1" applyBorder="1" applyAlignment="1">
      <alignment horizontal="center" vertical="top" wrapText="1"/>
    </xf>
    <xf numFmtId="0" fontId="26" fillId="0" borderId="17" xfId="0" applyFont="1" applyFill="1" applyBorder="1" applyAlignment="1">
      <alignment horizontal="center" vertical="top" wrapText="1"/>
    </xf>
    <xf numFmtId="3" fontId="19" fillId="33" borderId="17" xfId="0" applyNumberFormat="1" applyFont="1" applyFill="1" applyBorder="1" applyAlignment="1">
      <alignment horizontal="center" vertical="top"/>
    </xf>
    <xf numFmtId="10" fontId="33" fillId="0" borderId="17" xfId="0" applyNumberFormat="1" applyFont="1" applyFill="1" applyBorder="1" applyAlignment="1">
      <alignment horizontal="center" vertical="center" wrapText="1"/>
    </xf>
    <xf numFmtId="166" fontId="33" fillId="0" borderId="17" xfId="0" applyNumberFormat="1" applyFont="1" applyFill="1" applyBorder="1" applyAlignment="1">
      <alignment horizontal="center" vertical="center" wrapText="1"/>
    </xf>
    <xf numFmtId="1" fontId="23" fillId="0" borderId="0" xfId="0" applyNumberFormat="1" applyFont="1" applyAlignment="1">
      <alignment horizontal="right"/>
    </xf>
    <xf numFmtId="1" fontId="0" fillId="0" borderId="0" xfId="0" applyNumberFormat="1" applyAlignment="1"/>
    <xf numFmtId="1" fontId="0" fillId="0" borderId="0" xfId="0" applyNumberFormat="1"/>
    <xf numFmtId="1" fontId="32" fillId="38" borderId="17" xfId="0" applyNumberFormat="1" applyFont="1" applyFill="1" applyBorder="1" applyAlignment="1">
      <alignment horizontal="center" vertical="center" wrapText="1"/>
    </xf>
    <xf numFmtId="1" fontId="33" fillId="39" borderId="17" xfId="0" applyNumberFormat="1" applyFont="1" applyFill="1" applyBorder="1" applyAlignment="1">
      <alignment horizontal="center" vertical="center" wrapText="1"/>
    </xf>
    <xf numFmtId="1" fontId="34" fillId="40" borderId="17" xfId="0" applyNumberFormat="1" applyFont="1" applyFill="1" applyBorder="1" applyAlignment="1">
      <alignment horizontal="center" vertical="center" wrapText="1"/>
    </xf>
    <xf numFmtId="1" fontId="33" fillId="0" borderId="0" xfId="0" applyNumberFormat="1" applyFont="1"/>
    <xf numFmtId="1" fontId="36" fillId="0" borderId="0" xfId="0" applyNumberFormat="1" applyFont="1"/>
    <xf numFmtId="9" fontId="33" fillId="0" borderId="17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164" fontId="18" fillId="0" borderId="17" xfId="0" applyNumberFormat="1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vertical="top" wrapText="1"/>
    </xf>
    <xf numFmtId="0" fontId="33" fillId="0" borderId="17" xfId="0" applyFont="1" applyFill="1" applyBorder="1" applyAlignment="1">
      <alignment vertical="top" wrapText="1"/>
    </xf>
    <xf numFmtId="0" fontId="19" fillId="0" borderId="19" xfId="0" applyFont="1" applyBorder="1" applyAlignment="1">
      <alignment horizontal="center" vertical="top"/>
    </xf>
    <xf numFmtId="0" fontId="18" fillId="0" borderId="17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0" borderId="17" xfId="0" applyFont="1" applyBorder="1" applyAlignment="1">
      <alignment horizontal="center" vertical="top" wrapText="1"/>
    </xf>
    <xf numFmtId="0" fontId="18" fillId="34" borderId="17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2" fontId="18" fillId="0" borderId="17" xfId="0" applyNumberFormat="1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18" fillId="35" borderId="17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6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4" fillId="40" borderId="17" xfId="0" applyFont="1" applyFill="1" applyBorder="1" applyAlignment="1">
      <alignment vertical="top" wrapText="1"/>
    </xf>
    <xf numFmtId="0" fontId="35" fillId="40" borderId="17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9"/>
  <sheetViews>
    <sheetView zoomScale="120" zoomScaleNormal="120" workbookViewId="0">
      <pane xSplit="1" ySplit="4" topLeftCell="AA14" activePane="bottomRight" state="frozen"/>
      <selection pane="topRight" activeCell="B1" sqref="B1"/>
      <selection pane="bottomLeft" activeCell="A5" sqref="A5"/>
      <selection pane="bottomRight" activeCell="CG6" sqref="CG6"/>
    </sheetView>
  </sheetViews>
  <sheetFormatPr defaultRowHeight="11.25" x14ac:dyDescent="0.2"/>
  <cols>
    <col min="1" max="1" width="19.140625" style="2" customWidth="1"/>
    <col min="2" max="2" width="5.5703125" style="1" customWidth="1"/>
    <col min="3" max="3" width="6.28515625" style="1" customWidth="1"/>
    <col min="4" max="4" width="8.42578125" style="1" customWidth="1"/>
    <col min="5" max="5" width="9.140625" style="1"/>
    <col min="6" max="6" width="8.5703125" style="1" customWidth="1"/>
    <col min="7" max="7" width="8.42578125" style="1" customWidth="1"/>
    <col min="8" max="8" width="7.85546875" style="1" customWidth="1"/>
    <col min="9" max="9" width="8.7109375" style="1" customWidth="1"/>
    <col min="10" max="11" width="6.140625" style="1" customWidth="1"/>
    <col min="12" max="12" width="12.28515625" style="1" customWidth="1"/>
    <col min="13" max="13" width="7.85546875" style="1" customWidth="1"/>
    <col min="14" max="14" width="8.7109375" style="1" customWidth="1"/>
    <col min="15" max="15" width="6.7109375" style="1" customWidth="1"/>
    <col min="16" max="16" width="6.140625" style="1" customWidth="1"/>
    <col min="17" max="17" width="12.28515625" style="1" customWidth="1"/>
    <col min="18" max="18" width="7.7109375" style="96" customWidth="1"/>
    <col min="19" max="19" width="9.7109375" style="1" customWidth="1"/>
    <col min="20" max="20" width="7.42578125" style="1" customWidth="1"/>
    <col min="21" max="21" width="7.140625" style="1" customWidth="1"/>
    <col min="22" max="22" width="11.7109375" style="1" customWidth="1"/>
    <col min="23" max="23" width="7.85546875" style="1" customWidth="1"/>
    <col min="24" max="24" width="6.28515625" style="1" customWidth="1"/>
    <col min="25" max="25" width="14.5703125" style="1" customWidth="1"/>
    <col min="26" max="26" width="10.7109375" style="1" customWidth="1"/>
    <col min="27" max="28" width="9.140625" style="1"/>
    <col min="29" max="29" width="13.85546875" style="1" customWidth="1"/>
    <col min="30" max="30" width="9.42578125" style="1" bestFit="1" customWidth="1"/>
    <col min="31" max="31" width="9.5703125" style="1" customWidth="1"/>
    <col min="32" max="32" width="7.42578125" style="1" customWidth="1"/>
    <col min="33" max="33" width="10.140625" style="1" customWidth="1"/>
    <col min="34" max="34" width="13.140625" style="1" customWidth="1"/>
    <col min="35" max="35" width="9.42578125" style="1" bestFit="1" customWidth="1"/>
    <col min="36" max="36" width="9.5703125" style="1" customWidth="1"/>
    <col min="37" max="37" width="7.42578125" style="1" customWidth="1"/>
    <col min="38" max="38" width="10.140625" style="1" customWidth="1"/>
    <col min="39" max="39" width="13.140625" style="1" customWidth="1"/>
    <col min="40" max="40" width="9.42578125" style="1" bestFit="1" customWidth="1"/>
    <col min="41" max="41" width="9.5703125" style="1" customWidth="1"/>
    <col min="42" max="42" width="7.42578125" style="1" customWidth="1"/>
    <col min="43" max="43" width="10.140625" style="1" customWidth="1"/>
    <col min="44" max="44" width="13.140625" style="1" customWidth="1"/>
    <col min="45" max="45" width="9.140625" style="1"/>
    <col min="46" max="46" width="8.5703125" style="1" customWidth="1"/>
    <col min="47" max="47" width="8.42578125" style="1" customWidth="1"/>
    <col min="48" max="48" width="9.42578125" style="1" bestFit="1" customWidth="1"/>
    <col min="49" max="49" width="9.5703125" style="1" customWidth="1"/>
    <col min="50" max="50" width="7.42578125" style="1" customWidth="1"/>
    <col min="51" max="51" width="10.140625" style="1" customWidth="1"/>
    <col min="52" max="52" width="11.42578125" style="1" customWidth="1"/>
    <col min="53" max="53" width="9.42578125" style="1" bestFit="1" customWidth="1"/>
    <col min="54" max="54" width="9.5703125" style="1" customWidth="1"/>
    <col min="55" max="55" width="7.42578125" style="1" customWidth="1"/>
    <col min="56" max="56" width="10.140625" style="1" customWidth="1"/>
    <col min="57" max="58" width="12.28515625" style="1" customWidth="1"/>
    <col min="59" max="59" width="9.7109375" style="1" customWidth="1"/>
    <col min="60" max="62" width="8" style="1" customWidth="1"/>
    <col min="63" max="63" width="6.7109375" style="1" customWidth="1"/>
    <col min="64" max="64" width="9.140625" style="1"/>
    <col min="65" max="65" width="8.85546875" style="1" customWidth="1"/>
    <col min="66" max="66" width="8.140625" style="1" customWidth="1"/>
    <col min="67" max="67" width="7" style="1" customWidth="1"/>
    <col min="68" max="68" width="7.28515625" style="1" customWidth="1"/>
    <col min="69" max="70" width="9.85546875" style="1" customWidth="1"/>
    <col min="71" max="71" width="5.28515625" style="1" customWidth="1"/>
    <col min="72" max="72" width="7.42578125" style="1" customWidth="1"/>
    <col min="73" max="73" width="6.7109375" style="1" customWidth="1"/>
    <col min="74" max="74" width="9.140625" style="1"/>
    <col min="75" max="75" width="7.28515625" style="1" customWidth="1"/>
    <col min="76" max="76" width="6.85546875" style="1" customWidth="1"/>
    <col min="77" max="77" width="6.28515625" style="1" customWidth="1"/>
    <col min="78" max="78" width="6.7109375" style="1" customWidth="1"/>
    <col min="79" max="79" width="7" style="1" customWidth="1"/>
    <col min="80" max="80" width="8.85546875" style="1" customWidth="1"/>
    <col min="81" max="81" width="11.42578125" style="1" customWidth="1"/>
    <col min="82" max="82" width="5.7109375" style="1" customWidth="1"/>
    <col min="83" max="83" width="18" style="1" customWidth="1"/>
    <col min="84" max="84" width="7.42578125" style="1" customWidth="1"/>
    <col min="85" max="85" width="8.140625" style="1" customWidth="1"/>
    <col min="86" max="86" width="8.28515625" style="1" customWidth="1"/>
    <col min="87" max="87" width="17.5703125" style="1" customWidth="1"/>
    <col min="88" max="89" width="6.7109375" style="1" customWidth="1"/>
    <col min="90" max="91" width="10.5703125" style="1" customWidth="1"/>
    <col min="92" max="92" width="6.140625" style="1" customWidth="1"/>
    <col min="93" max="93" width="9.140625" style="1"/>
    <col min="94" max="94" width="10.42578125" style="1" customWidth="1"/>
    <col min="95" max="95" width="6.85546875" style="1" customWidth="1"/>
    <col min="96" max="98" width="9.140625" style="1"/>
    <col min="99" max="99" width="8" style="1" customWidth="1"/>
    <col min="100" max="101" width="9.140625" style="1"/>
    <col min="102" max="102" width="23.28515625" style="2" customWidth="1"/>
    <col min="103" max="16384" width="9.140625" style="1"/>
  </cols>
  <sheetData>
    <row r="1" spans="1:106" x14ac:dyDescent="0.2">
      <c r="A1" s="150" t="s">
        <v>184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3"/>
      <c r="BJ1" s="3"/>
      <c r="BK1" s="4"/>
      <c r="BL1" s="4"/>
      <c r="BM1" s="4"/>
      <c r="BN1" s="4"/>
      <c r="BO1" s="4"/>
      <c r="BP1" s="4"/>
      <c r="BQ1" s="4"/>
      <c r="BR1" s="4"/>
      <c r="BS1" s="4"/>
      <c r="BT1" s="122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5"/>
    </row>
    <row r="2" spans="1:106" s="6" customFormat="1" ht="9.75" x14ac:dyDescent="0.15">
      <c r="A2" s="155" t="s">
        <v>0</v>
      </c>
      <c r="B2" s="151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 t="s">
        <v>2</v>
      </c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 t="s">
        <v>3</v>
      </c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 t="s">
        <v>4</v>
      </c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 t="s">
        <v>5</v>
      </c>
      <c r="CF2" s="151"/>
      <c r="CG2" s="151"/>
      <c r="CH2" s="151"/>
      <c r="CI2" s="151"/>
      <c r="CJ2" s="151"/>
      <c r="CK2" s="151"/>
      <c r="CL2" s="151"/>
      <c r="CM2" s="151"/>
      <c r="CN2" s="151"/>
      <c r="CO2" s="151" t="s">
        <v>6</v>
      </c>
      <c r="CP2" s="151"/>
      <c r="CQ2" s="151"/>
      <c r="CR2" s="151"/>
      <c r="CS2" s="151"/>
      <c r="CT2" s="151"/>
      <c r="CU2" s="151"/>
      <c r="CV2" s="152" t="s">
        <v>169</v>
      </c>
      <c r="CW2" s="152" t="s">
        <v>164</v>
      </c>
      <c r="CX2" s="153" t="s">
        <v>0</v>
      </c>
    </row>
    <row r="3" spans="1:106" s="7" customFormat="1" ht="49.5" customHeight="1" x14ac:dyDescent="0.25">
      <c r="A3" s="156"/>
      <c r="B3" s="158" t="s">
        <v>135</v>
      </c>
      <c r="C3" s="158"/>
      <c r="D3" s="158"/>
      <c r="E3" s="153" t="s">
        <v>136</v>
      </c>
      <c r="F3" s="153"/>
      <c r="G3" s="153"/>
      <c r="H3" s="159" t="s">
        <v>137</v>
      </c>
      <c r="I3" s="159"/>
      <c r="J3" s="159"/>
      <c r="K3" s="159"/>
      <c r="L3" s="159"/>
      <c r="M3" s="159" t="s">
        <v>138</v>
      </c>
      <c r="N3" s="159"/>
      <c r="O3" s="159"/>
      <c r="P3" s="159"/>
      <c r="Q3" s="159"/>
      <c r="R3" s="153" t="s">
        <v>139</v>
      </c>
      <c r="S3" s="153"/>
      <c r="T3" s="153"/>
      <c r="U3" s="153"/>
      <c r="V3" s="153"/>
      <c r="W3" s="154" t="s">
        <v>7</v>
      </c>
      <c r="X3" s="160" t="s">
        <v>8</v>
      </c>
      <c r="Y3" s="153" t="s">
        <v>140</v>
      </c>
      <c r="Z3" s="153"/>
      <c r="AA3" s="153"/>
      <c r="AB3" s="153"/>
      <c r="AC3" s="153"/>
      <c r="AD3" s="153" t="s">
        <v>141</v>
      </c>
      <c r="AE3" s="153"/>
      <c r="AF3" s="153"/>
      <c r="AG3" s="153"/>
      <c r="AH3" s="153"/>
      <c r="AI3" s="153" t="s">
        <v>142</v>
      </c>
      <c r="AJ3" s="153"/>
      <c r="AK3" s="153"/>
      <c r="AL3" s="153"/>
      <c r="AM3" s="153"/>
      <c r="AN3" s="153" t="s">
        <v>143</v>
      </c>
      <c r="AO3" s="153"/>
      <c r="AP3" s="153"/>
      <c r="AQ3" s="153"/>
      <c r="AR3" s="153"/>
      <c r="AS3" s="153" t="s">
        <v>144</v>
      </c>
      <c r="AT3" s="153"/>
      <c r="AU3" s="153"/>
      <c r="AV3" s="153" t="s">
        <v>145</v>
      </c>
      <c r="AW3" s="153"/>
      <c r="AX3" s="153"/>
      <c r="AY3" s="153"/>
      <c r="AZ3" s="153"/>
      <c r="BA3" s="153" t="s">
        <v>146</v>
      </c>
      <c r="BB3" s="153"/>
      <c r="BC3" s="153"/>
      <c r="BD3" s="153"/>
      <c r="BE3" s="153"/>
      <c r="BF3" s="154" t="s">
        <v>7</v>
      </c>
      <c r="BG3" s="160" t="s">
        <v>9</v>
      </c>
      <c r="BH3" s="153" t="s">
        <v>147</v>
      </c>
      <c r="BI3" s="153"/>
      <c r="BJ3" s="153"/>
      <c r="BK3" s="153"/>
      <c r="BL3" s="153"/>
      <c r="BM3" s="153" t="s">
        <v>148</v>
      </c>
      <c r="BN3" s="153"/>
      <c r="BO3" s="153"/>
      <c r="BP3" s="153"/>
      <c r="BQ3" s="153"/>
      <c r="BR3" s="154" t="s">
        <v>7</v>
      </c>
      <c r="BS3" s="160" t="s">
        <v>10</v>
      </c>
      <c r="BT3" s="153" t="s">
        <v>149</v>
      </c>
      <c r="BU3" s="153"/>
      <c r="BV3" s="153"/>
      <c r="BW3" s="153" t="s">
        <v>150</v>
      </c>
      <c r="BX3" s="153"/>
      <c r="BY3" s="153"/>
      <c r="BZ3" s="153"/>
      <c r="CA3" s="153"/>
      <c r="CB3" s="153"/>
      <c r="CC3" s="154" t="s">
        <v>7</v>
      </c>
      <c r="CD3" s="160" t="s">
        <v>12</v>
      </c>
      <c r="CE3" s="153" t="s">
        <v>151</v>
      </c>
      <c r="CF3" s="153"/>
      <c r="CG3" s="153"/>
      <c r="CH3" s="153" t="s">
        <v>152</v>
      </c>
      <c r="CI3" s="153"/>
      <c r="CJ3" s="153"/>
      <c r="CK3" s="153"/>
      <c r="CL3" s="153"/>
      <c r="CM3" s="154" t="s">
        <v>7</v>
      </c>
      <c r="CN3" s="160" t="s">
        <v>14</v>
      </c>
      <c r="CO3" s="153" t="s">
        <v>153</v>
      </c>
      <c r="CP3" s="153"/>
      <c r="CQ3" s="153"/>
      <c r="CR3" s="153"/>
      <c r="CS3" s="153"/>
      <c r="CT3" s="154" t="s">
        <v>7</v>
      </c>
      <c r="CU3" s="160" t="s">
        <v>15</v>
      </c>
      <c r="CV3" s="152"/>
      <c r="CW3" s="152"/>
      <c r="CX3" s="153"/>
    </row>
    <row r="4" spans="1:106" s="7" customFormat="1" ht="185.25" x14ac:dyDescent="0.15">
      <c r="A4" s="157"/>
      <c r="B4" s="8" t="s">
        <v>16</v>
      </c>
      <c r="C4" s="9" t="s">
        <v>17</v>
      </c>
      <c r="D4" s="10" t="s">
        <v>18</v>
      </c>
      <c r="E4" s="8" t="s">
        <v>16</v>
      </c>
      <c r="F4" s="9" t="s">
        <v>17</v>
      </c>
      <c r="G4" s="10" t="s">
        <v>18</v>
      </c>
      <c r="H4" s="11" t="s">
        <v>19</v>
      </c>
      <c r="I4" s="8" t="s">
        <v>20</v>
      </c>
      <c r="J4" s="8" t="s">
        <v>21</v>
      </c>
      <c r="K4" s="9" t="s">
        <v>22</v>
      </c>
      <c r="L4" s="10" t="s">
        <v>23</v>
      </c>
      <c r="M4" s="11" t="s">
        <v>24</v>
      </c>
      <c r="N4" s="8" t="s">
        <v>25</v>
      </c>
      <c r="O4" s="12" t="s">
        <v>26</v>
      </c>
      <c r="P4" s="9" t="s">
        <v>22</v>
      </c>
      <c r="Q4" s="10" t="s">
        <v>27</v>
      </c>
      <c r="R4" s="147" t="s">
        <v>168</v>
      </c>
      <c r="S4" s="146" t="s">
        <v>20</v>
      </c>
      <c r="T4" s="148" t="s">
        <v>28</v>
      </c>
      <c r="U4" s="9" t="s">
        <v>22</v>
      </c>
      <c r="V4" s="10" t="s">
        <v>29</v>
      </c>
      <c r="W4" s="154"/>
      <c r="X4" s="160"/>
      <c r="Y4" s="11" t="s">
        <v>167</v>
      </c>
      <c r="Z4" s="11" t="s">
        <v>166</v>
      </c>
      <c r="AA4" s="11" t="s">
        <v>30</v>
      </c>
      <c r="AB4" s="9" t="s">
        <v>31</v>
      </c>
      <c r="AC4" s="10" t="s">
        <v>86</v>
      </c>
      <c r="AD4" s="11" t="s">
        <v>32</v>
      </c>
      <c r="AE4" s="11" t="s">
        <v>33</v>
      </c>
      <c r="AF4" s="11" t="s">
        <v>34</v>
      </c>
      <c r="AG4" s="9" t="s">
        <v>35</v>
      </c>
      <c r="AH4" s="10" t="s">
        <v>36</v>
      </c>
      <c r="AI4" s="11" t="s">
        <v>37</v>
      </c>
      <c r="AJ4" s="11" t="s">
        <v>38</v>
      </c>
      <c r="AK4" s="11" t="s">
        <v>39</v>
      </c>
      <c r="AL4" s="9" t="s">
        <v>35</v>
      </c>
      <c r="AM4" s="10" t="s">
        <v>40</v>
      </c>
      <c r="AN4" s="11" t="s">
        <v>41</v>
      </c>
      <c r="AO4" s="11" t="s">
        <v>42</v>
      </c>
      <c r="AP4" s="11" t="s">
        <v>43</v>
      </c>
      <c r="AQ4" s="9" t="s">
        <v>35</v>
      </c>
      <c r="AR4" s="10" t="s">
        <v>44</v>
      </c>
      <c r="AS4" s="8" t="s">
        <v>45</v>
      </c>
      <c r="AT4" s="9" t="s">
        <v>17</v>
      </c>
      <c r="AU4" s="10" t="s">
        <v>46</v>
      </c>
      <c r="AV4" s="145" t="s">
        <v>47</v>
      </c>
      <c r="AW4" s="11" t="s">
        <v>48</v>
      </c>
      <c r="AX4" s="11" t="s">
        <v>49</v>
      </c>
      <c r="AY4" s="9" t="s">
        <v>35</v>
      </c>
      <c r="AZ4" s="10" t="s">
        <v>50</v>
      </c>
      <c r="BA4" s="11" t="s">
        <v>51</v>
      </c>
      <c r="BB4" s="11" t="s">
        <v>48</v>
      </c>
      <c r="BC4" s="11" t="s">
        <v>52</v>
      </c>
      <c r="BD4" s="9" t="s">
        <v>35</v>
      </c>
      <c r="BE4" s="10" t="s">
        <v>53</v>
      </c>
      <c r="BF4" s="154"/>
      <c r="BG4" s="160"/>
      <c r="BH4" s="11" t="s">
        <v>54</v>
      </c>
      <c r="BI4" s="11" t="s">
        <v>55</v>
      </c>
      <c r="BJ4" s="11" t="s">
        <v>56</v>
      </c>
      <c r="BK4" s="9" t="s">
        <v>57</v>
      </c>
      <c r="BL4" s="10" t="s">
        <v>58</v>
      </c>
      <c r="BM4" s="11" t="s">
        <v>59</v>
      </c>
      <c r="BN4" s="11" t="s">
        <v>60</v>
      </c>
      <c r="BO4" s="13" t="s">
        <v>61</v>
      </c>
      <c r="BP4" s="9" t="s">
        <v>62</v>
      </c>
      <c r="BQ4" s="10" t="s">
        <v>63</v>
      </c>
      <c r="BR4" s="154"/>
      <c r="BS4" s="160"/>
      <c r="BT4" s="11" t="s">
        <v>11</v>
      </c>
      <c r="BU4" s="9" t="s">
        <v>64</v>
      </c>
      <c r="BV4" s="10" t="s">
        <v>65</v>
      </c>
      <c r="BW4" s="11" t="s">
        <v>66</v>
      </c>
      <c r="BX4" s="11" t="s">
        <v>67</v>
      </c>
      <c r="BY4" s="11" t="s">
        <v>68</v>
      </c>
      <c r="BZ4" s="11" t="s">
        <v>170</v>
      </c>
      <c r="CA4" s="9" t="s">
        <v>69</v>
      </c>
      <c r="CB4" s="10" t="s">
        <v>70</v>
      </c>
      <c r="CC4" s="154"/>
      <c r="CD4" s="160"/>
      <c r="CE4" s="11" t="s">
        <v>71</v>
      </c>
      <c r="CF4" s="9" t="s">
        <v>72</v>
      </c>
      <c r="CG4" s="10" t="s">
        <v>73</v>
      </c>
      <c r="CH4" s="11" t="s">
        <v>74</v>
      </c>
      <c r="CI4" s="14" t="s">
        <v>75</v>
      </c>
      <c r="CJ4" s="11" t="s">
        <v>76</v>
      </c>
      <c r="CK4" s="9" t="s">
        <v>77</v>
      </c>
      <c r="CL4" s="10" t="s">
        <v>78</v>
      </c>
      <c r="CM4" s="154"/>
      <c r="CN4" s="160"/>
      <c r="CO4" s="11" t="s">
        <v>79</v>
      </c>
      <c r="CP4" s="11" t="s">
        <v>80</v>
      </c>
      <c r="CQ4" s="11" t="s">
        <v>81</v>
      </c>
      <c r="CR4" s="9" t="s">
        <v>82</v>
      </c>
      <c r="CS4" s="10" t="s">
        <v>83</v>
      </c>
      <c r="CT4" s="154"/>
      <c r="CU4" s="160"/>
      <c r="CV4" s="152"/>
      <c r="CW4" s="152"/>
      <c r="CX4" s="153"/>
      <c r="CY4" s="104">
        <v>2021</v>
      </c>
      <c r="CZ4" s="100" t="s">
        <v>154</v>
      </c>
      <c r="DA4" s="99">
        <v>2020</v>
      </c>
      <c r="DB4" s="100" t="s">
        <v>155</v>
      </c>
    </row>
    <row r="5" spans="1:106" ht="56.25" x14ac:dyDescent="0.2">
      <c r="A5" s="52" t="s">
        <v>161</v>
      </c>
      <c r="B5" s="53">
        <v>0</v>
      </c>
      <c r="C5" s="54">
        <v>5</v>
      </c>
      <c r="D5" s="55">
        <v>5</v>
      </c>
      <c r="E5" s="56">
        <v>0</v>
      </c>
      <c r="F5" s="54">
        <v>5</v>
      </c>
      <c r="G5" s="55">
        <v>5</v>
      </c>
      <c r="H5" s="57">
        <v>701783.3</v>
      </c>
      <c r="I5" s="57">
        <v>702366.7</v>
      </c>
      <c r="J5" s="20">
        <f>H5/I5*100</f>
        <v>99.91693797556178</v>
      </c>
      <c r="K5" s="54">
        <v>5</v>
      </c>
      <c r="L5" s="55">
        <v>5</v>
      </c>
      <c r="M5" s="57">
        <v>146800.1</v>
      </c>
      <c r="N5" s="57">
        <f>I5</f>
        <v>702366.7</v>
      </c>
      <c r="O5" s="58">
        <f>M5/N5*100</f>
        <v>20.900777328993534</v>
      </c>
      <c r="P5" s="54">
        <v>5</v>
      </c>
      <c r="Q5" s="55">
        <v>2</v>
      </c>
      <c r="R5" s="58">
        <v>700511.9</v>
      </c>
      <c r="S5" s="19">
        <f t="shared" ref="S5" si="0">I5</f>
        <v>702366.7</v>
      </c>
      <c r="T5" s="58">
        <f>R5/S5*100</f>
        <v>99.735921421103839</v>
      </c>
      <c r="U5" s="54">
        <v>5</v>
      </c>
      <c r="V5" s="55">
        <v>0</v>
      </c>
      <c r="W5" s="59">
        <f t="shared" ref="W5:X8" si="1">C5+F5+K5+P5+U5</f>
        <v>25</v>
      </c>
      <c r="X5" s="60">
        <f t="shared" si="1"/>
        <v>17</v>
      </c>
      <c r="Y5" s="57">
        <v>683492.9</v>
      </c>
      <c r="Z5" s="18">
        <f t="shared" ref="Z5" si="2">I5</f>
        <v>702366.7</v>
      </c>
      <c r="AA5" s="20">
        <f>Y5/Z5*100</f>
        <v>97.312828185049213</v>
      </c>
      <c r="AB5" s="61">
        <v>5</v>
      </c>
      <c r="AC5" s="55">
        <v>5</v>
      </c>
      <c r="AD5" s="57">
        <v>180520.7</v>
      </c>
      <c r="AE5" s="18">
        <f t="shared" ref="AE5" si="3">S5</f>
        <v>702366.7</v>
      </c>
      <c r="AF5" s="56">
        <f>AD5/AE5*100</f>
        <v>25.701773731584943</v>
      </c>
      <c r="AG5" s="62">
        <v>5</v>
      </c>
      <c r="AH5" s="55">
        <v>4</v>
      </c>
      <c r="AI5" s="57">
        <v>682955.5</v>
      </c>
      <c r="AJ5" s="18">
        <f t="shared" ref="AJ5:AJ8" si="4">H5</f>
        <v>701783.3</v>
      </c>
      <c r="AK5" s="56">
        <f>AI5/AJ5*100</f>
        <v>97.317149040166669</v>
      </c>
      <c r="AL5" s="62">
        <v>5</v>
      </c>
      <c r="AM5" s="55">
        <v>5</v>
      </c>
      <c r="AN5" s="57">
        <v>537.4</v>
      </c>
      <c r="AO5" s="57">
        <v>583.29999999999995</v>
      </c>
      <c r="AP5" s="56">
        <f>AN5/AO5*100</f>
        <v>92.130978913080753</v>
      </c>
      <c r="AQ5" s="62">
        <v>5</v>
      </c>
      <c r="AR5" s="55">
        <v>3</v>
      </c>
      <c r="AS5" s="57">
        <v>0</v>
      </c>
      <c r="AT5" s="54">
        <v>10</v>
      </c>
      <c r="AU5" s="55">
        <v>10</v>
      </c>
      <c r="AV5" s="57">
        <v>146136.20000000001</v>
      </c>
      <c r="AW5" s="57">
        <f>M5</f>
        <v>146800.1</v>
      </c>
      <c r="AX5" s="56">
        <f>AV5/AW5*100</f>
        <v>99.547752351667341</v>
      </c>
      <c r="AY5" s="62">
        <v>5</v>
      </c>
      <c r="AZ5" s="55">
        <v>5</v>
      </c>
      <c r="BA5" s="57">
        <v>38952.5</v>
      </c>
      <c r="BB5" s="57">
        <f t="shared" ref="BB5:BB6" si="5">M5</f>
        <v>146800.1</v>
      </c>
      <c r="BC5" s="56">
        <f>BA5/BB5*100</f>
        <v>26.534382469766708</v>
      </c>
      <c r="BD5" s="62">
        <v>5</v>
      </c>
      <c r="BE5" s="55">
        <v>4</v>
      </c>
      <c r="BF5" s="59">
        <f t="shared" ref="BF5:BG8" si="6">AB5+AG5+AL5+AQ5+AT5+AY5+BD5</f>
        <v>40</v>
      </c>
      <c r="BG5" s="60">
        <f t="shared" si="6"/>
        <v>36</v>
      </c>
      <c r="BH5" s="53">
        <v>0</v>
      </c>
      <c r="BI5" s="57">
        <v>682538.1</v>
      </c>
      <c r="BJ5" s="56">
        <f>BH5/BI5*100</f>
        <v>0</v>
      </c>
      <c r="BK5" s="62">
        <v>5</v>
      </c>
      <c r="BL5" s="55">
        <v>5</v>
      </c>
      <c r="BM5" s="18">
        <f t="shared" ref="BM5" si="7">BI5</f>
        <v>682538.1</v>
      </c>
      <c r="BN5" s="57">
        <v>692717.4</v>
      </c>
      <c r="BO5" s="63">
        <f>(1-BM5/BN5)*100</f>
        <v>1.4694736987983958</v>
      </c>
      <c r="BP5" s="54">
        <v>5</v>
      </c>
      <c r="BQ5" s="55">
        <v>5</v>
      </c>
      <c r="BR5" s="59">
        <f t="shared" ref="BR5:BS8" si="8">BK5+BP5</f>
        <v>10</v>
      </c>
      <c r="BS5" s="60">
        <f t="shared" si="8"/>
        <v>10</v>
      </c>
      <c r="BT5" s="21" t="s">
        <v>84</v>
      </c>
      <c r="BU5" s="54">
        <v>5</v>
      </c>
      <c r="BV5" s="17">
        <v>5</v>
      </c>
      <c r="BW5" s="57">
        <v>28221.200000000001</v>
      </c>
      <c r="BX5" s="57">
        <v>28471.7</v>
      </c>
      <c r="BY5" s="64">
        <f>(BX5/BW5)*100</f>
        <v>100.88763057559564</v>
      </c>
      <c r="BZ5" s="21">
        <v>105.6</v>
      </c>
      <c r="CA5" s="54">
        <v>5</v>
      </c>
      <c r="CB5" s="55">
        <v>5</v>
      </c>
      <c r="CC5" s="59">
        <f t="shared" ref="CC5:CD8" si="9">BU5+CA5</f>
        <v>10</v>
      </c>
      <c r="CD5" s="60">
        <f t="shared" si="9"/>
        <v>10</v>
      </c>
      <c r="CE5" s="53" t="s">
        <v>84</v>
      </c>
      <c r="CF5" s="54">
        <v>5</v>
      </c>
      <c r="CG5" s="55">
        <v>5</v>
      </c>
      <c r="CH5" s="53">
        <v>0</v>
      </c>
      <c r="CI5" s="97">
        <v>212669.9</v>
      </c>
      <c r="CJ5" s="20">
        <f>CH5/CI5*100</f>
        <v>0</v>
      </c>
      <c r="CK5" s="54">
        <v>5</v>
      </c>
      <c r="CL5" s="55">
        <v>5</v>
      </c>
      <c r="CM5" s="59">
        <f t="shared" ref="CM5:CN8" si="10">CF5+CK5</f>
        <v>10</v>
      </c>
      <c r="CN5" s="60">
        <f>CG5+CL5</f>
        <v>10</v>
      </c>
      <c r="CO5" s="53">
        <v>0</v>
      </c>
      <c r="CP5" s="18">
        <f t="shared" ref="CP5:CP8" si="11">I5</f>
        <v>702366.7</v>
      </c>
      <c r="CQ5" s="65">
        <f>CO5/CP5*100</f>
        <v>0</v>
      </c>
      <c r="CR5" s="54">
        <v>5</v>
      </c>
      <c r="CS5" s="55">
        <v>5</v>
      </c>
      <c r="CT5" s="59">
        <f t="shared" ref="CT5:CU8" si="12">CR5</f>
        <v>5</v>
      </c>
      <c r="CU5" s="60">
        <f t="shared" si="12"/>
        <v>5</v>
      </c>
      <c r="CV5" s="66">
        <f t="shared" ref="CV5:CW9" si="13">W5+BF5+BR5+CC5+CM5+CT5</f>
        <v>100</v>
      </c>
      <c r="CW5" s="66">
        <f t="shared" si="13"/>
        <v>88</v>
      </c>
      <c r="CX5" s="52" t="s">
        <v>161</v>
      </c>
      <c r="CY5" s="105">
        <v>55</v>
      </c>
      <c r="CZ5" s="101">
        <f>CW5-CY5</f>
        <v>33</v>
      </c>
      <c r="DA5" s="1">
        <v>73</v>
      </c>
      <c r="DB5" s="101">
        <f>CY5-DA5</f>
        <v>-18</v>
      </c>
    </row>
    <row r="6" spans="1:106" ht="67.5" x14ac:dyDescent="0.2">
      <c r="A6" s="15" t="s">
        <v>162</v>
      </c>
      <c r="B6" s="21">
        <v>0</v>
      </c>
      <c r="C6" s="16">
        <v>5</v>
      </c>
      <c r="D6" s="17">
        <v>5</v>
      </c>
      <c r="E6" s="33">
        <v>0</v>
      </c>
      <c r="F6" s="16">
        <v>5</v>
      </c>
      <c r="G6" s="17">
        <v>5</v>
      </c>
      <c r="H6" s="18">
        <v>198069.9</v>
      </c>
      <c r="I6" s="18">
        <v>198589.9</v>
      </c>
      <c r="J6" s="20">
        <f>H6/I6*100</f>
        <v>99.738153853745843</v>
      </c>
      <c r="K6" s="16">
        <v>5</v>
      </c>
      <c r="L6" s="17">
        <v>5</v>
      </c>
      <c r="M6" s="18">
        <v>51850.3</v>
      </c>
      <c r="N6" s="57">
        <f t="shared" ref="N6:N8" si="14">I6</f>
        <v>198589.9</v>
      </c>
      <c r="O6" s="58">
        <f>M6/N6*100</f>
        <v>26.109233148312178</v>
      </c>
      <c r="P6" s="54">
        <v>5</v>
      </c>
      <c r="Q6" s="55">
        <v>2</v>
      </c>
      <c r="R6" s="19">
        <v>19499.599999999999</v>
      </c>
      <c r="S6" s="19">
        <f>I6</f>
        <v>198589.9</v>
      </c>
      <c r="T6" s="20">
        <f>R6/S6*100</f>
        <v>9.8190290644186824</v>
      </c>
      <c r="U6" s="16">
        <v>5</v>
      </c>
      <c r="V6" s="17">
        <v>0</v>
      </c>
      <c r="W6" s="22">
        <f t="shared" si="1"/>
        <v>25</v>
      </c>
      <c r="X6" s="29">
        <f t="shared" si="1"/>
        <v>17</v>
      </c>
      <c r="Y6" s="18">
        <v>185597.9</v>
      </c>
      <c r="Z6" s="18">
        <f>I6</f>
        <v>198589.9</v>
      </c>
      <c r="AA6" s="20">
        <f>Y6/Z6*100</f>
        <v>93.457874745895936</v>
      </c>
      <c r="AB6" s="23">
        <v>5</v>
      </c>
      <c r="AC6" s="17">
        <v>3</v>
      </c>
      <c r="AD6" s="18">
        <v>49025.599999999999</v>
      </c>
      <c r="AE6" s="18">
        <f>S6</f>
        <v>198589.9</v>
      </c>
      <c r="AF6" s="20">
        <f>AD6/AE6*100</f>
        <v>24.686854668842674</v>
      </c>
      <c r="AG6" s="24">
        <v>5</v>
      </c>
      <c r="AH6" s="17">
        <v>4</v>
      </c>
      <c r="AI6" s="18">
        <v>185077.9</v>
      </c>
      <c r="AJ6" s="18">
        <f t="shared" si="4"/>
        <v>198069.9</v>
      </c>
      <c r="AK6" s="20">
        <f>AI6/AJ6*100</f>
        <v>93.440699470237533</v>
      </c>
      <c r="AL6" s="24">
        <v>5</v>
      </c>
      <c r="AM6" s="17">
        <v>3</v>
      </c>
      <c r="AN6" s="18">
        <v>520</v>
      </c>
      <c r="AO6" s="18">
        <v>520</v>
      </c>
      <c r="AP6" s="20">
        <f>AN6/AO6*100</f>
        <v>100</v>
      </c>
      <c r="AQ6" s="24">
        <v>5</v>
      </c>
      <c r="AR6" s="17">
        <v>5</v>
      </c>
      <c r="AS6" s="18">
        <v>0</v>
      </c>
      <c r="AT6" s="16">
        <v>10</v>
      </c>
      <c r="AU6" s="17">
        <v>10</v>
      </c>
      <c r="AV6" s="18">
        <v>51590.1</v>
      </c>
      <c r="AW6" s="57">
        <f t="shared" ref="AW6:AW8" si="15">M6</f>
        <v>51850.3</v>
      </c>
      <c r="AX6" s="56">
        <f t="shared" ref="AX6:AX8" si="16">AV6/AW6*100</f>
        <v>99.498170695251503</v>
      </c>
      <c r="AY6" s="62">
        <v>5</v>
      </c>
      <c r="AZ6" s="17">
        <v>5</v>
      </c>
      <c r="BA6" s="18">
        <v>11438</v>
      </c>
      <c r="BB6" s="57">
        <f t="shared" si="5"/>
        <v>51850.3</v>
      </c>
      <c r="BC6" s="56">
        <f t="shared" ref="BC6:BC8" si="17">BA6/BB6*100</f>
        <v>22.059660214116409</v>
      </c>
      <c r="BD6" s="62">
        <v>5</v>
      </c>
      <c r="BE6" s="17">
        <v>5</v>
      </c>
      <c r="BF6" s="22">
        <f t="shared" si="6"/>
        <v>40</v>
      </c>
      <c r="BG6" s="29">
        <f t="shared" si="6"/>
        <v>35</v>
      </c>
      <c r="BH6" s="21">
        <v>0</v>
      </c>
      <c r="BI6" s="18">
        <v>20940.099999999999</v>
      </c>
      <c r="BJ6" s="20">
        <f>BH6/BI6*100</f>
        <v>0</v>
      </c>
      <c r="BK6" s="24">
        <v>5</v>
      </c>
      <c r="BL6" s="17">
        <v>5</v>
      </c>
      <c r="BM6" s="18">
        <f>BI6</f>
        <v>20940.099999999999</v>
      </c>
      <c r="BN6" s="18">
        <v>19774.8</v>
      </c>
      <c r="BO6" s="20">
        <f>(1-BM6/BN6)*100</f>
        <v>-5.8928535307563035</v>
      </c>
      <c r="BP6" s="16">
        <v>5</v>
      </c>
      <c r="BQ6" s="17">
        <v>5</v>
      </c>
      <c r="BR6" s="22">
        <f t="shared" si="8"/>
        <v>10</v>
      </c>
      <c r="BS6" s="29">
        <f t="shared" si="8"/>
        <v>10</v>
      </c>
      <c r="BT6" s="21" t="s">
        <v>165</v>
      </c>
      <c r="BU6" s="16">
        <v>5</v>
      </c>
      <c r="BV6" s="17">
        <v>0</v>
      </c>
      <c r="BW6" s="35">
        <v>5916.1</v>
      </c>
      <c r="BX6" s="35">
        <v>4571.5</v>
      </c>
      <c r="BY6" s="25">
        <f>(BX6/BW6)*100</f>
        <v>77.272189449130337</v>
      </c>
      <c r="BZ6" s="21">
        <v>105.6</v>
      </c>
      <c r="CA6" s="16">
        <v>5</v>
      </c>
      <c r="CB6" s="17">
        <v>5</v>
      </c>
      <c r="CC6" s="22">
        <f t="shared" si="9"/>
        <v>10</v>
      </c>
      <c r="CD6" s="29">
        <f t="shared" si="9"/>
        <v>5</v>
      </c>
      <c r="CE6" s="21" t="s">
        <v>165</v>
      </c>
      <c r="CF6" s="16">
        <v>5</v>
      </c>
      <c r="CG6" s="17">
        <v>0</v>
      </c>
      <c r="CH6" s="21">
        <v>0</v>
      </c>
      <c r="CI6" s="125">
        <v>295058</v>
      </c>
      <c r="CJ6" s="20">
        <v>0</v>
      </c>
      <c r="CK6" s="16">
        <v>5</v>
      </c>
      <c r="CL6" s="17">
        <v>5</v>
      </c>
      <c r="CM6" s="22">
        <f t="shared" si="10"/>
        <v>10</v>
      </c>
      <c r="CN6" s="29">
        <f t="shared" si="10"/>
        <v>5</v>
      </c>
      <c r="CO6" s="21">
        <v>0</v>
      </c>
      <c r="CP6" s="18">
        <f t="shared" si="11"/>
        <v>198589.9</v>
      </c>
      <c r="CQ6" s="65">
        <f>CO6/CP6*100</f>
        <v>0</v>
      </c>
      <c r="CR6" s="16">
        <v>5</v>
      </c>
      <c r="CS6" s="17">
        <v>5</v>
      </c>
      <c r="CT6" s="22">
        <f t="shared" si="12"/>
        <v>5</v>
      </c>
      <c r="CU6" s="29">
        <f t="shared" si="12"/>
        <v>5</v>
      </c>
      <c r="CV6" s="26">
        <f t="shared" si="13"/>
        <v>100</v>
      </c>
      <c r="CW6" s="26">
        <f t="shared" si="13"/>
        <v>77</v>
      </c>
      <c r="CX6" s="15" t="s">
        <v>162</v>
      </c>
      <c r="CY6" s="105">
        <v>78</v>
      </c>
      <c r="CZ6" s="101">
        <f>CW6-CY6</f>
        <v>-1</v>
      </c>
      <c r="DA6" s="1">
        <v>70</v>
      </c>
      <c r="DB6" s="101">
        <f>CY6-DA6</f>
        <v>8</v>
      </c>
    </row>
    <row r="7" spans="1:106" ht="45" x14ac:dyDescent="0.2">
      <c r="A7" s="15" t="s">
        <v>163</v>
      </c>
      <c r="B7" s="21">
        <v>0</v>
      </c>
      <c r="C7" s="16">
        <v>5</v>
      </c>
      <c r="D7" s="30">
        <v>5</v>
      </c>
      <c r="E7" s="33">
        <v>0</v>
      </c>
      <c r="F7" s="16">
        <v>5</v>
      </c>
      <c r="G7" s="30">
        <v>5</v>
      </c>
      <c r="H7" s="19">
        <v>62104.9</v>
      </c>
      <c r="I7" s="19">
        <v>138545.60000000001</v>
      </c>
      <c r="J7" s="20">
        <f>H7/I7*100</f>
        <v>44.82632432931829</v>
      </c>
      <c r="K7" s="16">
        <v>5</v>
      </c>
      <c r="L7" s="17">
        <v>0</v>
      </c>
      <c r="M7" s="19">
        <v>8213</v>
      </c>
      <c r="N7" s="57">
        <f t="shared" si="14"/>
        <v>138545.60000000001</v>
      </c>
      <c r="O7" s="58">
        <f t="shared" ref="O7:O8" si="18">M7/N7*100</f>
        <v>5.9280121490686097</v>
      </c>
      <c r="P7" s="54">
        <v>5</v>
      </c>
      <c r="Q7" s="55">
        <v>0</v>
      </c>
      <c r="R7" s="19">
        <v>14851.1</v>
      </c>
      <c r="S7" s="19">
        <f>I7</f>
        <v>138545.60000000001</v>
      </c>
      <c r="T7" s="20">
        <f>R7/S7*100</f>
        <v>10.719286646418219</v>
      </c>
      <c r="U7" s="16">
        <v>5</v>
      </c>
      <c r="V7" s="17">
        <v>0</v>
      </c>
      <c r="W7" s="22">
        <f t="shared" si="1"/>
        <v>25</v>
      </c>
      <c r="X7" s="29">
        <f t="shared" si="1"/>
        <v>10</v>
      </c>
      <c r="Y7" s="18">
        <v>131257.60000000001</v>
      </c>
      <c r="Z7" s="18">
        <f>I7</f>
        <v>138545.60000000001</v>
      </c>
      <c r="AA7" s="20">
        <f>Y7/Z7*100</f>
        <v>94.739638068621446</v>
      </c>
      <c r="AB7" s="23">
        <v>5</v>
      </c>
      <c r="AC7" s="17">
        <v>5</v>
      </c>
      <c r="AD7" s="18">
        <v>36056.400000000001</v>
      </c>
      <c r="AE7" s="18">
        <f>S7</f>
        <v>138545.60000000001</v>
      </c>
      <c r="AF7" s="20">
        <f>AD7/AE7*100</f>
        <v>26.024933307156633</v>
      </c>
      <c r="AG7" s="24">
        <v>5</v>
      </c>
      <c r="AH7" s="17">
        <v>4</v>
      </c>
      <c r="AI7" s="18">
        <v>60037.9</v>
      </c>
      <c r="AJ7" s="18">
        <f t="shared" si="4"/>
        <v>62104.9</v>
      </c>
      <c r="AK7" s="20">
        <f>AI7/AJ7*100</f>
        <v>96.671760199275752</v>
      </c>
      <c r="AL7" s="24">
        <v>5</v>
      </c>
      <c r="AM7" s="17">
        <v>5</v>
      </c>
      <c r="AN7" s="18">
        <v>71219.600000000006</v>
      </c>
      <c r="AO7" s="18">
        <v>76440.7</v>
      </c>
      <c r="AP7" s="20">
        <f>AN7/AO7*100</f>
        <v>93.169738110718512</v>
      </c>
      <c r="AQ7" s="24">
        <v>5</v>
      </c>
      <c r="AR7" s="17">
        <v>3</v>
      </c>
      <c r="AS7" s="18">
        <v>0</v>
      </c>
      <c r="AT7" s="16">
        <v>10</v>
      </c>
      <c r="AU7" s="30">
        <v>10</v>
      </c>
      <c r="AV7" s="18">
        <v>8212.1</v>
      </c>
      <c r="AW7" s="57">
        <f t="shared" si="15"/>
        <v>8213</v>
      </c>
      <c r="AX7" s="56">
        <f t="shared" si="16"/>
        <v>99.989041763058566</v>
      </c>
      <c r="AY7" s="62">
        <v>5</v>
      </c>
      <c r="AZ7" s="17">
        <v>5</v>
      </c>
      <c r="BA7" s="18">
        <v>2089.4</v>
      </c>
      <c r="BB7" s="57">
        <f>M7</f>
        <v>8213</v>
      </c>
      <c r="BC7" s="56">
        <f t="shared" si="17"/>
        <v>25.440155850480945</v>
      </c>
      <c r="BD7" s="62">
        <v>5</v>
      </c>
      <c r="BE7" s="17">
        <v>5</v>
      </c>
      <c r="BF7" s="31">
        <f t="shared" si="6"/>
        <v>40</v>
      </c>
      <c r="BG7" s="29">
        <f t="shared" si="6"/>
        <v>37</v>
      </c>
      <c r="BH7" s="35">
        <v>0</v>
      </c>
      <c r="BI7" s="19">
        <v>8123</v>
      </c>
      <c r="BJ7" s="20">
        <f>BH7/BI7*100</f>
        <v>0</v>
      </c>
      <c r="BK7" s="24">
        <v>5</v>
      </c>
      <c r="BL7" s="17">
        <v>5</v>
      </c>
      <c r="BM7" s="18">
        <f>BI7</f>
        <v>8123</v>
      </c>
      <c r="BN7" s="18">
        <v>7730.2</v>
      </c>
      <c r="BO7" s="20">
        <f>(1-BM7/BN7)*100</f>
        <v>-5.0813691754417745</v>
      </c>
      <c r="BP7" s="16">
        <v>5</v>
      </c>
      <c r="BQ7" s="17">
        <v>5</v>
      </c>
      <c r="BR7" s="22">
        <f t="shared" si="8"/>
        <v>10</v>
      </c>
      <c r="BS7" s="29">
        <f t="shared" si="8"/>
        <v>10</v>
      </c>
      <c r="BT7" s="21" t="s">
        <v>84</v>
      </c>
      <c r="BU7" s="16">
        <v>5</v>
      </c>
      <c r="BV7" s="17">
        <v>5</v>
      </c>
      <c r="BW7" s="18">
        <v>910.9</v>
      </c>
      <c r="BX7" s="18">
        <v>892.5</v>
      </c>
      <c r="BY7" s="25">
        <f>(BX7/BW7)*100</f>
        <v>97.980019760676257</v>
      </c>
      <c r="BZ7" s="21">
        <v>105.6</v>
      </c>
      <c r="CA7" s="16">
        <v>5</v>
      </c>
      <c r="CB7" s="17">
        <v>5</v>
      </c>
      <c r="CC7" s="22">
        <f t="shared" si="9"/>
        <v>10</v>
      </c>
      <c r="CD7" s="29">
        <f t="shared" si="9"/>
        <v>10</v>
      </c>
      <c r="CE7" s="21" t="s">
        <v>84</v>
      </c>
      <c r="CF7" s="16">
        <v>5</v>
      </c>
      <c r="CG7" s="17">
        <v>5</v>
      </c>
      <c r="CH7" s="21">
        <v>0</v>
      </c>
      <c r="CI7" s="34">
        <v>13258.38</v>
      </c>
      <c r="CJ7" s="20">
        <f>CH7/CI7*100</f>
        <v>0</v>
      </c>
      <c r="CK7" s="16">
        <v>5</v>
      </c>
      <c r="CL7" s="17">
        <v>5</v>
      </c>
      <c r="CM7" s="22">
        <f t="shared" si="10"/>
        <v>10</v>
      </c>
      <c r="CN7" s="29">
        <f t="shared" si="10"/>
        <v>10</v>
      </c>
      <c r="CO7" s="21">
        <v>0</v>
      </c>
      <c r="CP7" s="18">
        <f t="shared" si="11"/>
        <v>138545.60000000001</v>
      </c>
      <c r="CQ7" s="65">
        <f>CO7/CP7*100</f>
        <v>0</v>
      </c>
      <c r="CR7" s="16">
        <v>5</v>
      </c>
      <c r="CS7" s="17">
        <v>5</v>
      </c>
      <c r="CT7" s="22">
        <f t="shared" si="12"/>
        <v>5</v>
      </c>
      <c r="CU7" s="29">
        <f t="shared" si="12"/>
        <v>5</v>
      </c>
      <c r="CV7" s="26">
        <f t="shared" si="13"/>
        <v>100</v>
      </c>
      <c r="CW7" s="26">
        <f t="shared" si="13"/>
        <v>82</v>
      </c>
      <c r="CX7" s="15" t="s">
        <v>163</v>
      </c>
      <c r="CY7" s="105">
        <v>68</v>
      </c>
      <c r="CZ7" s="101">
        <f>CW7-CY7</f>
        <v>14</v>
      </c>
      <c r="DA7" s="1">
        <v>67</v>
      </c>
      <c r="DB7" s="101">
        <f>CY7-DA7</f>
        <v>1</v>
      </c>
    </row>
    <row r="8" spans="1:106" ht="78.75" x14ac:dyDescent="0.2">
      <c r="A8" s="15" t="s">
        <v>156</v>
      </c>
      <c r="B8" s="21">
        <v>0</v>
      </c>
      <c r="C8" s="16">
        <v>5</v>
      </c>
      <c r="D8" s="30">
        <v>5</v>
      </c>
      <c r="E8" s="33">
        <v>0</v>
      </c>
      <c r="F8" s="16">
        <v>5</v>
      </c>
      <c r="G8" s="30">
        <v>5</v>
      </c>
      <c r="H8" s="19">
        <v>173563.7</v>
      </c>
      <c r="I8" s="19">
        <v>206980.6</v>
      </c>
      <c r="J8" s="20">
        <f>H8/I8*100</f>
        <v>83.85505694736608</v>
      </c>
      <c r="K8" s="16">
        <v>5</v>
      </c>
      <c r="L8" s="17">
        <v>1</v>
      </c>
      <c r="M8" s="19">
        <v>33561.9</v>
      </c>
      <c r="N8" s="57">
        <f t="shared" si="14"/>
        <v>206980.6</v>
      </c>
      <c r="O8" s="58">
        <f t="shared" si="18"/>
        <v>16.214997927341983</v>
      </c>
      <c r="P8" s="54">
        <v>5</v>
      </c>
      <c r="Q8" s="55">
        <v>2</v>
      </c>
      <c r="R8" s="19">
        <v>1858.4</v>
      </c>
      <c r="S8" s="19">
        <v>163054.20000000001</v>
      </c>
      <c r="T8" s="20">
        <f>R8/S8*100</f>
        <v>1.1397437171198288</v>
      </c>
      <c r="U8" s="16">
        <v>5</v>
      </c>
      <c r="V8" s="17">
        <v>5</v>
      </c>
      <c r="W8" s="22">
        <f t="shared" si="1"/>
        <v>25</v>
      </c>
      <c r="X8" s="29">
        <f t="shared" si="1"/>
        <v>18</v>
      </c>
      <c r="Y8" s="18">
        <v>192590.9</v>
      </c>
      <c r="Z8" s="18">
        <f>I8</f>
        <v>206980.6</v>
      </c>
      <c r="AA8" s="20">
        <f>Y8/Z8*100</f>
        <v>93.047802547678373</v>
      </c>
      <c r="AB8" s="23">
        <v>5</v>
      </c>
      <c r="AC8" s="17">
        <v>3</v>
      </c>
      <c r="AD8" s="18">
        <v>40334.300000000003</v>
      </c>
      <c r="AE8" s="18">
        <f>S8</f>
        <v>163054.20000000001</v>
      </c>
      <c r="AF8" s="20">
        <f>AD8/AE8*100</f>
        <v>24.736743978382648</v>
      </c>
      <c r="AG8" s="24">
        <v>5</v>
      </c>
      <c r="AH8" s="17">
        <v>5</v>
      </c>
      <c r="AI8" s="18">
        <v>160397.70000000001</v>
      </c>
      <c r="AJ8" s="18">
        <f t="shared" si="4"/>
        <v>173563.7</v>
      </c>
      <c r="AK8" s="20">
        <f>AI8/AJ8*100</f>
        <v>92.414312439755548</v>
      </c>
      <c r="AL8" s="24">
        <v>5</v>
      </c>
      <c r="AM8" s="17">
        <v>3</v>
      </c>
      <c r="AN8" s="18">
        <v>32193.200000000001</v>
      </c>
      <c r="AO8" s="18">
        <v>33416.9</v>
      </c>
      <c r="AP8" s="20">
        <f>AN8/AO8*100</f>
        <v>96.33808043235608</v>
      </c>
      <c r="AQ8" s="24">
        <v>5</v>
      </c>
      <c r="AR8" s="17">
        <v>5</v>
      </c>
      <c r="AS8" s="18">
        <v>0</v>
      </c>
      <c r="AT8" s="16">
        <v>10</v>
      </c>
      <c r="AU8" s="30">
        <v>10</v>
      </c>
      <c r="AV8" s="18">
        <v>33549.4</v>
      </c>
      <c r="AW8" s="57">
        <f t="shared" si="15"/>
        <v>33561.9</v>
      </c>
      <c r="AX8" s="56">
        <f t="shared" si="16"/>
        <v>99.962755386316033</v>
      </c>
      <c r="AY8" s="62">
        <v>5</v>
      </c>
      <c r="AZ8" s="17">
        <v>5</v>
      </c>
      <c r="BA8" s="18">
        <v>8337.9</v>
      </c>
      <c r="BB8" s="57">
        <f>M8</f>
        <v>33561.9</v>
      </c>
      <c r="BC8" s="56">
        <f t="shared" si="17"/>
        <v>24.843349154845225</v>
      </c>
      <c r="BD8" s="62">
        <v>5</v>
      </c>
      <c r="BE8" s="17">
        <v>5</v>
      </c>
      <c r="BF8" s="31">
        <f t="shared" si="6"/>
        <v>40</v>
      </c>
      <c r="BG8" s="29">
        <f t="shared" si="6"/>
        <v>36</v>
      </c>
      <c r="BH8" s="35">
        <v>0</v>
      </c>
      <c r="BI8" s="18">
        <v>44541.7</v>
      </c>
      <c r="BJ8" s="20">
        <f>BH8/BI8*100</f>
        <v>0</v>
      </c>
      <c r="BK8" s="24">
        <v>5</v>
      </c>
      <c r="BL8" s="17">
        <v>5</v>
      </c>
      <c r="BM8" s="18">
        <f>BI8</f>
        <v>44541.7</v>
      </c>
      <c r="BN8" s="18">
        <v>44052.800000000003</v>
      </c>
      <c r="BO8" s="20">
        <f>(1-BM8/BN8)*100</f>
        <v>-1.1098045981186022</v>
      </c>
      <c r="BP8" s="16">
        <v>5</v>
      </c>
      <c r="BQ8" s="17">
        <v>5</v>
      </c>
      <c r="BR8" s="22">
        <f t="shared" si="8"/>
        <v>10</v>
      </c>
      <c r="BS8" s="29">
        <f t="shared" si="8"/>
        <v>10</v>
      </c>
      <c r="BT8" s="21" t="s">
        <v>84</v>
      </c>
      <c r="BU8" s="16">
        <v>5</v>
      </c>
      <c r="BV8" s="17">
        <v>5</v>
      </c>
      <c r="BW8" s="19">
        <v>2173.4</v>
      </c>
      <c r="BX8" s="19">
        <v>2272.6</v>
      </c>
      <c r="BY8" s="25">
        <f>(BX8/BW8)*100</f>
        <v>104.56427716941197</v>
      </c>
      <c r="BZ8" s="21">
        <v>105.6</v>
      </c>
      <c r="CA8" s="16">
        <v>5</v>
      </c>
      <c r="CB8" s="17">
        <v>5</v>
      </c>
      <c r="CC8" s="22">
        <f t="shared" si="9"/>
        <v>10</v>
      </c>
      <c r="CD8" s="29">
        <f t="shared" si="9"/>
        <v>10</v>
      </c>
      <c r="CE8" s="21" t="s">
        <v>165</v>
      </c>
      <c r="CF8" s="16">
        <v>5</v>
      </c>
      <c r="CG8" s="17">
        <v>0</v>
      </c>
      <c r="CH8" s="21">
        <v>0</v>
      </c>
      <c r="CI8" s="34">
        <v>308835.59999999998</v>
      </c>
      <c r="CJ8" s="20">
        <v>0</v>
      </c>
      <c r="CK8" s="16">
        <v>5</v>
      </c>
      <c r="CL8" s="17">
        <v>5</v>
      </c>
      <c r="CM8" s="22">
        <f t="shared" si="10"/>
        <v>10</v>
      </c>
      <c r="CN8" s="29">
        <f t="shared" si="10"/>
        <v>5</v>
      </c>
      <c r="CO8" s="21">
        <v>0</v>
      </c>
      <c r="CP8" s="18">
        <f t="shared" si="11"/>
        <v>206980.6</v>
      </c>
      <c r="CQ8" s="65">
        <f>CO8/CP8*100</f>
        <v>0</v>
      </c>
      <c r="CR8" s="16">
        <v>5</v>
      </c>
      <c r="CS8" s="17">
        <v>5</v>
      </c>
      <c r="CT8" s="22">
        <f t="shared" si="12"/>
        <v>5</v>
      </c>
      <c r="CU8" s="29">
        <f t="shared" si="12"/>
        <v>5</v>
      </c>
      <c r="CV8" s="26">
        <f t="shared" si="13"/>
        <v>100</v>
      </c>
      <c r="CW8" s="26">
        <f t="shared" si="13"/>
        <v>84</v>
      </c>
      <c r="CX8" s="15" t="s">
        <v>156</v>
      </c>
      <c r="CY8" s="105"/>
      <c r="CZ8" s="101"/>
      <c r="DB8" s="101"/>
    </row>
    <row r="9" spans="1:106" s="27" customFormat="1" x14ac:dyDescent="0.2">
      <c r="A9" s="108" t="s">
        <v>85</v>
      </c>
      <c r="B9" s="108"/>
      <c r="C9" s="109">
        <v>5</v>
      </c>
      <c r="D9" s="110">
        <f>SUM(D5:D8)/4</f>
        <v>5</v>
      </c>
      <c r="E9" s="111"/>
      <c r="F9" s="111">
        <v>5</v>
      </c>
      <c r="G9" s="110">
        <f>SUM(G5:G8)/4</f>
        <v>5</v>
      </c>
      <c r="H9" s="111"/>
      <c r="I9" s="111"/>
      <c r="J9" s="112"/>
      <c r="K9" s="109">
        <v>5</v>
      </c>
      <c r="L9" s="110">
        <f>SUM(L5:L8)/4</f>
        <v>2.75</v>
      </c>
      <c r="M9" s="111"/>
      <c r="N9" s="111"/>
      <c r="O9" s="112"/>
      <c r="P9" s="109">
        <v>5</v>
      </c>
      <c r="Q9" s="110">
        <f>SUM(Q5:Q8)/4</f>
        <v>1.5</v>
      </c>
      <c r="R9" s="111"/>
      <c r="S9" s="111"/>
      <c r="T9" s="112"/>
      <c r="U9" s="109">
        <v>5</v>
      </c>
      <c r="V9" s="110">
        <f>SUM(V5:V8)/4</f>
        <v>1.25</v>
      </c>
      <c r="W9" s="22">
        <f t="shared" ref="W9" si="19">C9+F9+K9+P9+U9</f>
        <v>25</v>
      </c>
      <c r="X9" s="113">
        <f t="shared" ref="X9" si="20">D9+G9+L9+Q9+V9</f>
        <v>15.5</v>
      </c>
      <c r="Y9" s="111"/>
      <c r="Z9" s="111"/>
      <c r="AA9" s="112"/>
      <c r="AB9" s="114">
        <v>5</v>
      </c>
      <c r="AC9" s="110">
        <f>SUM(AC5:AC8)/4</f>
        <v>4</v>
      </c>
      <c r="AD9" s="111"/>
      <c r="AE9" s="111"/>
      <c r="AF9" s="112"/>
      <c r="AG9" s="115">
        <v>5</v>
      </c>
      <c r="AH9" s="110">
        <f>SUM(AH5:AH8)/4</f>
        <v>4.25</v>
      </c>
      <c r="AI9" s="111"/>
      <c r="AJ9" s="111"/>
      <c r="AK9" s="112"/>
      <c r="AL9" s="115">
        <v>5</v>
      </c>
      <c r="AM9" s="110">
        <f>SUM(AM5:AM8)/4</f>
        <v>4</v>
      </c>
      <c r="AN9" s="111"/>
      <c r="AO9" s="111"/>
      <c r="AP9" s="112"/>
      <c r="AQ9" s="115">
        <v>5</v>
      </c>
      <c r="AR9" s="110">
        <f>SUM(AR5:AR8)/4</f>
        <v>4</v>
      </c>
      <c r="AS9" s="111"/>
      <c r="AT9" s="111">
        <v>10</v>
      </c>
      <c r="AU9" s="110">
        <f>SUM(AU5:AU8)/4</f>
        <v>10</v>
      </c>
      <c r="AV9" s="111"/>
      <c r="AW9" s="111"/>
      <c r="AX9" s="112"/>
      <c r="AY9" s="115">
        <v>5</v>
      </c>
      <c r="AZ9" s="110">
        <f>SUM(AZ5:AZ8)/4</f>
        <v>5</v>
      </c>
      <c r="BA9" s="111"/>
      <c r="BB9" s="111"/>
      <c r="BC9" s="112"/>
      <c r="BD9" s="115">
        <v>5</v>
      </c>
      <c r="BE9" s="110">
        <f>SUM(BE5:BE8)/4</f>
        <v>4.75</v>
      </c>
      <c r="BF9" s="116">
        <f t="shared" ref="BF9" si="21">AB9+AG9+AL9+AQ9+AT9+AY9+BD9</f>
        <v>40</v>
      </c>
      <c r="BG9" s="117">
        <f t="shared" ref="BG9" si="22">AC9+AH9+AM9+AR9+AU9+AZ9+BE9</f>
        <v>36</v>
      </c>
      <c r="BH9" s="108"/>
      <c r="BI9" s="108"/>
      <c r="BJ9" s="112"/>
      <c r="BK9" s="109">
        <v>5</v>
      </c>
      <c r="BL9" s="110">
        <f>SUM(BL5:BL8)/4</f>
        <v>5</v>
      </c>
      <c r="BM9" s="108"/>
      <c r="BN9" s="108"/>
      <c r="BO9" s="112"/>
      <c r="BP9" s="109">
        <v>5</v>
      </c>
      <c r="BQ9" s="110">
        <f>SUM(BQ5:BQ8)/4</f>
        <v>5</v>
      </c>
      <c r="BR9" s="116">
        <f t="shared" ref="BR9" si="23">BK9+BP9</f>
        <v>10</v>
      </c>
      <c r="BS9" s="117">
        <f t="shared" ref="BS9" si="24">BL9+BQ9</f>
        <v>10</v>
      </c>
      <c r="BT9" s="108"/>
      <c r="BU9" s="109">
        <v>5</v>
      </c>
      <c r="BV9" s="110">
        <f>SUM(BV5:BV8)/4</f>
        <v>3.75</v>
      </c>
      <c r="BW9" s="108"/>
      <c r="BX9" s="108"/>
      <c r="BY9" s="118"/>
      <c r="BZ9" s="108"/>
      <c r="CA9" s="109">
        <v>5</v>
      </c>
      <c r="CB9" s="110">
        <f>SUM(CB5:CB8)/4</f>
        <v>5</v>
      </c>
      <c r="CC9" s="116">
        <f t="shared" ref="CC9" si="25">BU9+CA9</f>
        <v>10</v>
      </c>
      <c r="CD9" s="119">
        <f t="shared" ref="CD9" si="26">BV9+CB9</f>
        <v>8.75</v>
      </c>
      <c r="CE9" s="108"/>
      <c r="CF9" s="109">
        <v>5</v>
      </c>
      <c r="CG9" s="110">
        <f>SUM(CG5:CG8)/4</f>
        <v>2.5</v>
      </c>
      <c r="CH9" s="108"/>
      <c r="CI9" s="108"/>
      <c r="CJ9" s="112"/>
      <c r="CK9" s="109">
        <v>5</v>
      </c>
      <c r="CL9" s="110">
        <f>SUM(CL5:CL8)/4</f>
        <v>5</v>
      </c>
      <c r="CM9" s="116">
        <f t="shared" ref="CM9" si="27">CF9+CK9</f>
        <v>10</v>
      </c>
      <c r="CN9" s="120">
        <f t="shared" ref="CN9" si="28">CG9+CL9</f>
        <v>7.5</v>
      </c>
      <c r="CO9" s="108">
        <f>SUM(CO15:CO16)</f>
        <v>0</v>
      </c>
      <c r="CP9" s="111">
        <f>SUM(CP15:CP16)</f>
        <v>519009.8</v>
      </c>
      <c r="CQ9" s="112"/>
      <c r="CR9" s="109">
        <v>5</v>
      </c>
      <c r="CS9" s="110">
        <f>SUM(CS5:CS8)/4</f>
        <v>5</v>
      </c>
      <c r="CT9" s="116">
        <f t="shared" ref="CT9" si="29">CR9</f>
        <v>5</v>
      </c>
      <c r="CU9" s="113">
        <f>CS9</f>
        <v>5</v>
      </c>
      <c r="CV9" s="26">
        <f t="shared" si="13"/>
        <v>100</v>
      </c>
      <c r="CW9" s="121">
        <f t="shared" si="13"/>
        <v>82.75</v>
      </c>
      <c r="CX9" s="108" t="s">
        <v>85</v>
      </c>
      <c r="CY9" s="106"/>
      <c r="CZ9" s="102"/>
      <c r="DB9" s="101"/>
    </row>
    <row r="10" spans="1:106" ht="56.25" x14ac:dyDescent="0.2">
      <c r="A10" s="15" t="s">
        <v>157</v>
      </c>
      <c r="B10" s="21">
        <v>0</v>
      </c>
      <c r="C10" s="16">
        <v>5</v>
      </c>
      <c r="D10" s="17">
        <v>5</v>
      </c>
      <c r="E10" s="33">
        <v>0</v>
      </c>
      <c r="F10" s="16">
        <v>5</v>
      </c>
      <c r="G10" s="17">
        <v>5</v>
      </c>
      <c r="H10" s="19">
        <v>20397.900000000001</v>
      </c>
      <c r="I10" s="19">
        <v>21160.3</v>
      </c>
      <c r="J10" s="20">
        <f t="shared" ref="J10:J14" si="30">H10/I10*100</f>
        <v>96.397026507185629</v>
      </c>
      <c r="K10" s="16">
        <v>5</v>
      </c>
      <c r="L10" s="17">
        <v>5</v>
      </c>
      <c r="M10" s="19"/>
      <c r="N10" s="57">
        <f t="shared" ref="N10:N14" si="31">I10</f>
        <v>21160.3</v>
      </c>
      <c r="O10" s="20"/>
      <c r="P10" s="16"/>
      <c r="Q10" s="17"/>
      <c r="R10" s="19">
        <v>179.6</v>
      </c>
      <c r="S10" s="19">
        <f>I10</f>
        <v>21160.3</v>
      </c>
      <c r="T10" s="20">
        <f t="shared" ref="T10:T14" si="32">R10/S10*100</f>
        <v>0.84875923309215839</v>
      </c>
      <c r="U10" s="16">
        <v>5</v>
      </c>
      <c r="V10" s="17">
        <v>5</v>
      </c>
      <c r="W10" s="22">
        <f t="shared" ref="W10:X15" si="33">C10+F10+K10+P10+U10</f>
        <v>20</v>
      </c>
      <c r="X10" s="29">
        <f>D10+G10+L10+Q10+V10</f>
        <v>20</v>
      </c>
      <c r="Y10" s="18">
        <v>20784.099999999999</v>
      </c>
      <c r="Z10" s="18">
        <f>I10</f>
        <v>21160.3</v>
      </c>
      <c r="AA10" s="20">
        <f t="shared" ref="AA10:AA14" si="34">Y10/Z10*100</f>
        <v>98.222142408188915</v>
      </c>
      <c r="AB10" s="23">
        <v>5</v>
      </c>
      <c r="AC10" s="17">
        <v>5</v>
      </c>
      <c r="AD10" s="18">
        <v>6583.8</v>
      </c>
      <c r="AE10" s="18">
        <f>S10</f>
        <v>21160.3</v>
      </c>
      <c r="AF10" s="20">
        <f t="shared" ref="AF10:AF14" si="35">AD10/AE10*100</f>
        <v>31.113925605969673</v>
      </c>
      <c r="AG10" s="24">
        <v>5</v>
      </c>
      <c r="AH10" s="17">
        <v>3</v>
      </c>
      <c r="AI10" s="18">
        <v>19985.8</v>
      </c>
      <c r="AJ10" s="18">
        <f t="shared" ref="AJ10:AJ11" si="36">H10</f>
        <v>20397.900000000001</v>
      </c>
      <c r="AK10" s="20">
        <f t="shared" ref="AK10:AK13" si="37">AI10/AJ10*100</f>
        <v>97.979693988106604</v>
      </c>
      <c r="AL10" s="24">
        <v>5</v>
      </c>
      <c r="AM10" s="17">
        <v>5</v>
      </c>
      <c r="AN10" s="18">
        <v>762.3</v>
      </c>
      <c r="AO10" s="18">
        <v>762.3</v>
      </c>
      <c r="AP10" s="20">
        <f t="shared" ref="AP10:AP14" si="38">AN10/AO10*100</f>
        <v>100</v>
      </c>
      <c r="AQ10" s="24">
        <v>5</v>
      </c>
      <c r="AR10" s="17">
        <v>5</v>
      </c>
      <c r="AS10" s="18">
        <v>0</v>
      </c>
      <c r="AT10" s="16">
        <v>10</v>
      </c>
      <c r="AU10" s="17">
        <v>10</v>
      </c>
      <c r="AV10" s="18"/>
      <c r="AW10" s="18"/>
      <c r="AX10" s="20"/>
      <c r="AY10" s="24"/>
      <c r="AZ10" s="17"/>
      <c r="BA10" s="18"/>
      <c r="BB10" s="18"/>
      <c r="BC10" s="20"/>
      <c r="BD10" s="24"/>
      <c r="BE10" s="17"/>
      <c r="BF10" s="22">
        <f t="shared" ref="BF10:BG13" si="39">AB10+AG10+AL10+AQ10+AT10+AY10+BD10</f>
        <v>30</v>
      </c>
      <c r="BG10" s="29">
        <f t="shared" si="39"/>
        <v>28</v>
      </c>
      <c r="BH10" s="21">
        <v>0</v>
      </c>
      <c r="BI10" s="18">
        <v>412474.4</v>
      </c>
      <c r="BJ10" s="20">
        <f t="shared" ref="BJ10:BJ12" si="40">BH10/BI10*100</f>
        <v>0</v>
      </c>
      <c r="BK10" s="24">
        <v>5</v>
      </c>
      <c r="BL10" s="17">
        <v>5</v>
      </c>
      <c r="BM10" s="18">
        <f>BI10</f>
        <v>412474.4</v>
      </c>
      <c r="BN10" s="18">
        <v>412474.4</v>
      </c>
      <c r="BO10" s="20">
        <f t="shared" ref="BO10:BO13" si="41">(1-BM10/BN10)*100</f>
        <v>0</v>
      </c>
      <c r="BP10" s="16">
        <v>5</v>
      </c>
      <c r="BQ10" s="17">
        <v>5</v>
      </c>
      <c r="BR10" s="22">
        <f t="shared" ref="BR10:BS15" si="42">BK10+BP10</f>
        <v>10</v>
      </c>
      <c r="BS10" s="29">
        <f t="shared" si="42"/>
        <v>10</v>
      </c>
      <c r="BT10" s="21" t="s">
        <v>84</v>
      </c>
      <c r="BU10" s="16">
        <v>5</v>
      </c>
      <c r="BV10" s="17">
        <v>5</v>
      </c>
      <c r="BW10" s="35">
        <v>68.2</v>
      </c>
      <c r="BX10" s="35">
        <v>39.299999999999997</v>
      </c>
      <c r="BY10" s="25">
        <f>(BX10/BW10)*100</f>
        <v>57.624633431085037</v>
      </c>
      <c r="BZ10" s="21">
        <v>105.6</v>
      </c>
      <c r="CA10" s="16">
        <v>5</v>
      </c>
      <c r="CB10" s="17">
        <v>5</v>
      </c>
      <c r="CC10" s="22">
        <f t="shared" ref="CC10:CD15" si="43">BU10+CA10</f>
        <v>10</v>
      </c>
      <c r="CD10" s="29">
        <f t="shared" si="43"/>
        <v>10</v>
      </c>
      <c r="CE10" s="21" t="s">
        <v>84</v>
      </c>
      <c r="CF10" s="16">
        <v>5</v>
      </c>
      <c r="CG10" s="17">
        <v>5</v>
      </c>
      <c r="CH10" s="21">
        <v>0</v>
      </c>
      <c r="CI10" s="125">
        <v>57.7</v>
      </c>
      <c r="CJ10" s="20">
        <f>CH10/CI10*100</f>
        <v>0</v>
      </c>
      <c r="CK10" s="16">
        <v>5</v>
      </c>
      <c r="CL10" s="17">
        <v>5</v>
      </c>
      <c r="CM10" s="22">
        <f t="shared" ref="CM10:CN15" si="44">CF10+CK10</f>
        <v>10</v>
      </c>
      <c r="CN10" s="29">
        <f>CG10+CL10</f>
        <v>10</v>
      </c>
      <c r="CO10" s="21">
        <v>0</v>
      </c>
      <c r="CP10" s="19">
        <f>I10</f>
        <v>21160.3</v>
      </c>
      <c r="CQ10" s="20">
        <f t="shared" ref="CQ10:CQ14" si="45">CO10/CP10*100</f>
        <v>0</v>
      </c>
      <c r="CR10" s="16">
        <v>5</v>
      </c>
      <c r="CS10" s="17">
        <v>5</v>
      </c>
      <c r="CT10" s="22">
        <f t="shared" ref="CT10:CU15" si="46">CR10</f>
        <v>5</v>
      </c>
      <c r="CU10" s="29">
        <f t="shared" si="46"/>
        <v>5</v>
      </c>
      <c r="CV10" s="26">
        <f t="shared" ref="CV10:CW15" si="47">W10+BF10+BR10+CC10+CM10+CT10</f>
        <v>85</v>
      </c>
      <c r="CW10" s="26">
        <f t="shared" si="47"/>
        <v>83</v>
      </c>
      <c r="CX10" s="15" t="s">
        <v>157</v>
      </c>
      <c r="CY10" s="105">
        <v>85</v>
      </c>
      <c r="CZ10" s="101">
        <f>CW10-CY10</f>
        <v>-2</v>
      </c>
      <c r="DA10" s="1">
        <v>84</v>
      </c>
      <c r="DB10" s="101">
        <f>CY10-DA10</f>
        <v>1</v>
      </c>
    </row>
    <row r="11" spans="1:106" ht="78.75" x14ac:dyDescent="0.2">
      <c r="A11" s="15" t="s">
        <v>158</v>
      </c>
      <c r="B11" s="21">
        <v>0</v>
      </c>
      <c r="C11" s="16">
        <v>5</v>
      </c>
      <c r="D11" s="17">
        <v>5</v>
      </c>
      <c r="E11" s="33">
        <v>0</v>
      </c>
      <c r="F11" s="16">
        <v>5</v>
      </c>
      <c r="G11" s="17">
        <v>5</v>
      </c>
      <c r="H11" s="19">
        <v>15577.9</v>
      </c>
      <c r="I11" s="19">
        <v>16014.9</v>
      </c>
      <c r="J11" s="20">
        <f t="shared" si="30"/>
        <v>97.271291110153669</v>
      </c>
      <c r="K11" s="16">
        <v>5</v>
      </c>
      <c r="L11" s="17">
        <v>5</v>
      </c>
      <c r="M11" s="19"/>
      <c r="N11" s="57">
        <f t="shared" si="31"/>
        <v>16014.9</v>
      </c>
      <c r="O11" s="20"/>
      <c r="P11" s="16"/>
      <c r="Q11" s="17"/>
      <c r="R11" s="18">
        <v>521.1</v>
      </c>
      <c r="S11" s="19">
        <f>I11</f>
        <v>16014.9</v>
      </c>
      <c r="T11" s="20">
        <f>R11/S11*100</f>
        <v>3.2538448569769405</v>
      </c>
      <c r="U11" s="16">
        <v>5</v>
      </c>
      <c r="V11" s="17">
        <v>5</v>
      </c>
      <c r="W11" s="22">
        <f t="shared" si="33"/>
        <v>20</v>
      </c>
      <c r="X11" s="29">
        <f t="shared" si="33"/>
        <v>20</v>
      </c>
      <c r="Y11" s="18">
        <v>15879.4</v>
      </c>
      <c r="Z11" s="18">
        <f>I11</f>
        <v>16014.9</v>
      </c>
      <c r="AA11" s="20">
        <f t="shared" si="34"/>
        <v>99.153912918594557</v>
      </c>
      <c r="AB11" s="23">
        <v>5</v>
      </c>
      <c r="AC11" s="17">
        <v>5</v>
      </c>
      <c r="AD11" s="18">
        <v>3798.6</v>
      </c>
      <c r="AE11" s="18">
        <f>S11</f>
        <v>16014.9</v>
      </c>
      <c r="AF11" s="20">
        <f>AD11/AE11*100</f>
        <v>23.719161530824419</v>
      </c>
      <c r="AG11" s="24">
        <v>5</v>
      </c>
      <c r="AH11" s="17">
        <v>5</v>
      </c>
      <c r="AI11" s="18">
        <v>15460.5</v>
      </c>
      <c r="AJ11" s="18">
        <f t="shared" si="36"/>
        <v>15577.9</v>
      </c>
      <c r="AK11" s="20">
        <f t="shared" si="37"/>
        <v>99.246368252460215</v>
      </c>
      <c r="AL11" s="24">
        <v>5</v>
      </c>
      <c r="AM11" s="17">
        <v>5</v>
      </c>
      <c r="AN11" s="18">
        <v>418.8</v>
      </c>
      <c r="AO11" s="18">
        <v>437</v>
      </c>
      <c r="AP11" s="20">
        <f t="shared" si="38"/>
        <v>95.835240274599542</v>
      </c>
      <c r="AQ11" s="24">
        <v>5</v>
      </c>
      <c r="AR11" s="17">
        <v>5</v>
      </c>
      <c r="AS11" s="18">
        <v>0</v>
      </c>
      <c r="AT11" s="16">
        <v>10</v>
      </c>
      <c r="AU11" s="17">
        <v>10</v>
      </c>
      <c r="AV11" s="18"/>
      <c r="AW11" s="18"/>
      <c r="AX11" s="20"/>
      <c r="AY11" s="24"/>
      <c r="AZ11" s="17"/>
      <c r="BA11" s="18"/>
      <c r="BB11" s="18"/>
      <c r="BC11" s="20"/>
      <c r="BD11" s="24"/>
      <c r="BE11" s="17"/>
      <c r="BF11" s="22">
        <f t="shared" si="39"/>
        <v>30</v>
      </c>
      <c r="BG11" s="29">
        <f t="shared" si="39"/>
        <v>30</v>
      </c>
      <c r="BH11" s="21">
        <v>0</v>
      </c>
      <c r="BI11" s="18">
        <v>21671.4</v>
      </c>
      <c r="BJ11" s="20">
        <f t="shared" si="40"/>
        <v>0</v>
      </c>
      <c r="BK11" s="24">
        <v>5</v>
      </c>
      <c r="BL11" s="17">
        <v>5</v>
      </c>
      <c r="BM11" s="18">
        <f t="shared" ref="BM11:BM14" si="48">BI11</f>
        <v>21671.4</v>
      </c>
      <c r="BN11" s="18">
        <v>21877</v>
      </c>
      <c r="BO11" s="20">
        <f>(1-BM11/BN11)*100</f>
        <v>0.93979978973350864</v>
      </c>
      <c r="BP11" s="16">
        <v>5</v>
      </c>
      <c r="BQ11" s="17">
        <v>5</v>
      </c>
      <c r="BR11" s="22">
        <f t="shared" si="42"/>
        <v>10</v>
      </c>
      <c r="BS11" s="29">
        <f t="shared" si="42"/>
        <v>10</v>
      </c>
      <c r="BT11" s="21" t="s">
        <v>84</v>
      </c>
      <c r="BU11" s="16">
        <v>5</v>
      </c>
      <c r="BV11" s="17">
        <v>5</v>
      </c>
      <c r="BW11" s="21">
        <v>4.28</v>
      </c>
      <c r="BX11" s="21">
        <v>4.28</v>
      </c>
      <c r="BY11" s="25">
        <f>(BX11/BW11)*100</f>
        <v>100</v>
      </c>
      <c r="BZ11" s="21">
        <v>105.6</v>
      </c>
      <c r="CA11" s="16">
        <v>5</v>
      </c>
      <c r="CB11" s="17">
        <v>5</v>
      </c>
      <c r="CC11" s="22">
        <f t="shared" si="43"/>
        <v>10</v>
      </c>
      <c r="CD11" s="29">
        <f t="shared" si="43"/>
        <v>10</v>
      </c>
      <c r="CE11" s="21" t="s">
        <v>84</v>
      </c>
      <c r="CF11" s="16">
        <v>5</v>
      </c>
      <c r="CG11" s="17">
        <v>5</v>
      </c>
      <c r="CH11" s="21">
        <v>0</v>
      </c>
      <c r="CI11" s="34">
        <v>30724.9</v>
      </c>
      <c r="CJ11" s="20">
        <f t="shared" ref="CJ11:CJ13" si="49">CH11/CI11*100</f>
        <v>0</v>
      </c>
      <c r="CK11" s="16">
        <v>5</v>
      </c>
      <c r="CL11" s="17">
        <v>5</v>
      </c>
      <c r="CM11" s="22">
        <f t="shared" si="44"/>
        <v>10</v>
      </c>
      <c r="CN11" s="29">
        <f t="shared" si="44"/>
        <v>10</v>
      </c>
      <c r="CO11" s="21">
        <v>0</v>
      </c>
      <c r="CP11" s="18">
        <f>I11</f>
        <v>16014.9</v>
      </c>
      <c r="CQ11" s="20">
        <f>CO11/CP11*100</f>
        <v>0</v>
      </c>
      <c r="CR11" s="16">
        <v>5</v>
      </c>
      <c r="CS11" s="17">
        <v>5</v>
      </c>
      <c r="CT11" s="22">
        <f t="shared" si="46"/>
        <v>5</v>
      </c>
      <c r="CU11" s="29">
        <f t="shared" si="46"/>
        <v>5</v>
      </c>
      <c r="CV11" s="26">
        <f t="shared" si="47"/>
        <v>85</v>
      </c>
      <c r="CW11" s="26">
        <f t="shared" si="47"/>
        <v>85</v>
      </c>
      <c r="CX11" s="15" t="s">
        <v>158</v>
      </c>
      <c r="CY11" s="105">
        <v>76</v>
      </c>
      <c r="CZ11" s="101">
        <f t="shared" ref="CZ11:CZ14" si="50">CW11-CY11</f>
        <v>9</v>
      </c>
      <c r="DA11" s="1">
        <v>73</v>
      </c>
      <c r="DB11" s="101">
        <f t="shared" ref="DB11:DB14" si="51">CY11-DA11</f>
        <v>3</v>
      </c>
    </row>
    <row r="12" spans="1:106" ht="56.25" x14ac:dyDescent="0.2">
      <c r="A12" s="15" t="s">
        <v>159</v>
      </c>
      <c r="B12" s="21">
        <v>0</v>
      </c>
      <c r="C12" s="16">
        <v>5</v>
      </c>
      <c r="D12" s="17">
        <v>5</v>
      </c>
      <c r="E12" s="33">
        <v>0</v>
      </c>
      <c r="F12" s="16">
        <v>5</v>
      </c>
      <c r="G12" s="17">
        <v>5</v>
      </c>
      <c r="H12" s="19">
        <v>9070.5</v>
      </c>
      <c r="I12" s="19">
        <v>12277.6</v>
      </c>
      <c r="J12" s="20">
        <f t="shared" si="30"/>
        <v>73.878445298755452</v>
      </c>
      <c r="K12" s="16">
        <v>5</v>
      </c>
      <c r="L12" s="17">
        <v>1</v>
      </c>
      <c r="M12" s="19"/>
      <c r="N12" s="57">
        <f t="shared" si="31"/>
        <v>12277.6</v>
      </c>
      <c r="O12" s="20"/>
      <c r="P12" s="16"/>
      <c r="Q12" s="17"/>
      <c r="R12" s="18">
        <v>835</v>
      </c>
      <c r="S12" s="19">
        <f t="shared" ref="S12:S14" si="52">I12</f>
        <v>12277.6</v>
      </c>
      <c r="T12" s="20">
        <f t="shared" si="32"/>
        <v>6.8010034534436699</v>
      </c>
      <c r="U12" s="16">
        <v>5</v>
      </c>
      <c r="V12" s="17">
        <v>5</v>
      </c>
      <c r="W12" s="22">
        <f t="shared" si="33"/>
        <v>20</v>
      </c>
      <c r="X12" s="29">
        <f t="shared" si="33"/>
        <v>16</v>
      </c>
      <c r="Y12" s="18">
        <v>11998.1</v>
      </c>
      <c r="Z12" s="18">
        <f t="shared" ref="Z12:Z14" si="53">I12</f>
        <v>12277.6</v>
      </c>
      <c r="AA12" s="20">
        <f t="shared" si="34"/>
        <v>97.723496448817357</v>
      </c>
      <c r="AB12" s="23">
        <v>5</v>
      </c>
      <c r="AC12" s="17">
        <v>5</v>
      </c>
      <c r="AD12" s="18">
        <v>2146.5</v>
      </c>
      <c r="AE12" s="18">
        <f>S12</f>
        <v>12277.6</v>
      </c>
      <c r="AF12" s="20">
        <f t="shared" si="35"/>
        <v>17.483058578223755</v>
      </c>
      <c r="AG12" s="24">
        <v>5</v>
      </c>
      <c r="AH12" s="17">
        <v>5</v>
      </c>
      <c r="AI12" s="18">
        <v>8929.4</v>
      </c>
      <c r="AJ12" s="18">
        <f>H12</f>
        <v>9070.5</v>
      </c>
      <c r="AK12" s="20">
        <f t="shared" si="37"/>
        <v>98.444407695275899</v>
      </c>
      <c r="AL12" s="24">
        <v>5</v>
      </c>
      <c r="AM12" s="17">
        <v>5</v>
      </c>
      <c r="AN12" s="18">
        <v>3068.7</v>
      </c>
      <c r="AO12" s="18">
        <v>3207.1</v>
      </c>
      <c r="AP12" s="20">
        <f t="shared" si="38"/>
        <v>95.684574849552547</v>
      </c>
      <c r="AQ12" s="24">
        <v>5</v>
      </c>
      <c r="AR12" s="17">
        <v>5</v>
      </c>
      <c r="AS12" s="18">
        <v>0</v>
      </c>
      <c r="AT12" s="16">
        <v>10</v>
      </c>
      <c r="AU12" s="17">
        <v>10</v>
      </c>
      <c r="AV12" s="18"/>
      <c r="AW12" s="18"/>
      <c r="AX12" s="20"/>
      <c r="AY12" s="24"/>
      <c r="AZ12" s="17"/>
      <c r="BA12" s="18"/>
      <c r="BB12" s="18"/>
      <c r="BC12" s="20"/>
      <c r="BD12" s="24"/>
      <c r="BE12" s="17"/>
      <c r="BF12" s="22">
        <f t="shared" si="39"/>
        <v>30</v>
      </c>
      <c r="BG12" s="29">
        <f t="shared" si="39"/>
        <v>30</v>
      </c>
      <c r="BH12" s="21">
        <v>0</v>
      </c>
      <c r="BI12" s="18">
        <v>9138.1</v>
      </c>
      <c r="BJ12" s="20">
        <f t="shared" si="40"/>
        <v>0</v>
      </c>
      <c r="BK12" s="24">
        <v>5</v>
      </c>
      <c r="BL12" s="17">
        <v>5</v>
      </c>
      <c r="BM12" s="18">
        <f t="shared" si="48"/>
        <v>9138.1</v>
      </c>
      <c r="BN12" s="18">
        <v>9138.1</v>
      </c>
      <c r="BO12" s="20">
        <f t="shared" si="41"/>
        <v>0</v>
      </c>
      <c r="BP12" s="16">
        <v>5</v>
      </c>
      <c r="BQ12" s="17">
        <v>5</v>
      </c>
      <c r="BR12" s="22">
        <f t="shared" si="42"/>
        <v>10</v>
      </c>
      <c r="BS12" s="29">
        <f t="shared" si="42"/>
        <v>10</v>
      </c>
      <c r="BT12" s="21" t="s">
        <v>84</v>
      </c>
      <c r="BU12" s="16">
        <v>5</v>
      </c>
      <c r="BV12" s="17">
        <v>5</v>
      </c>
      <c r="BW12" s="21">
        <v>26.9</v>
      </c>
      <c r="BX12" s="21">
        <v>9</v>
      </c>
      <c r="BY12" s="25">
        <f>(BX12/BW12)*100</f>
        <v>33.457249070631974</v>
      </c>
      <c r="BZ12" s="21">
        <v>105.6</v>
      </c>
      <c r="CA12" s="16">
        <v>5</v>
      </c>
      <c r="CB12" s="17">
        <v>5</v>
      </c>
      <c r="CC12" s="22">
        <f t="shared" si="43"/>
        <v>10</v>
      </c>
      <c r="CD12" s="29">
        <f t="shared" si="43"/>
        <v>10</v>
      </c>
      <c r="CE12" s="21" t="s">
        <v>165</v>
      </c>
      <c r="CF12" s="16">
        <v>5</v>
      </c>
      <c r="CG12" s="17">
        <v>0</v>
      </c>
      <c r="CH12" s="21">
        <v>0</v>
      </c>
      <c r="CI12" s="34">
        <v>0</v>
      </c>
      <c r="CJ12" s="20">
        <v>0</v>
      </c>
      <c r="CK12" s="16">
        <v>5</v>
      </c>
      <c r="CL12" s="17">
        <v>5</v>
      </c>
      <c r="CM12" s="22">
        <f t="shared" si="44"/>
        <v>10</v>
      </c>
      <c r="CN12" s="29">
        <f t="shared" si="44"/>
        <v>5</v>
      </c>
      <c r="CO12" s="21">
        <v>0</v>
      </c>
      <c r="CP12" s="18">
        <f t="shared" ref="CP12:CP14" si="54">I12</f>
        <v>12277.6</v>
      </c>
      <c r="CQ12" s="20">
        <f>CO12/CP12*100</f>
        <v>0</v>
      </c>
      <c r="CR12" s="16">
        <v>5</v>
      </c>
      <c r="CS12" s="17">
        <v>5</v>
      </c>
      <c r="CT12" s="22">
        <f t="shared" si="46"/>
        <v>5</v>
      </c>
      <c r="CU12" s="29">
        <f t="shared" si="46"/>
        <v>5</v>
      </c>
      <c r="CV12" s="26">
        <f t="shared" si="47"/>
        <v>85</v>
      </c>
      <c r="CW12" s="26">
        <f t="shared" si="47"/>
        <v>76</v>
      </c>
      <c r="CX12" s="15" t="s">
        <v>159</v>
      </c>
      <c r="CY12" s="105">
        <v>73</v>
      </c>
      <c r="CZ12" s="101">
        <f t="shared" si="50"/>
        <v>3</v>
      </c>
      <c r="DA12" s="1">
        <v>55</v>
      </c>
      <c r="DB12" s="101">
        <f t="shared" si="51"/>
        <v>18</v>
      </c>
    </row>
    <row r="13" spans="1:106" ht="78.75" x14ac:dyDescent="0.2">
      <c r="A13" s="15" t="s">
        <v>187</v>
      </c>
      <c r="B13" s="21">
        <v>0</v>
      </c>
      <c r="C13" s="16">
        <v>5</v>
      </c>
      <c r="D13" s="17">
        <v>5</v>
      </c>
      <c r="E13" s="33">
        <v>0</v>
      </c>
      <c r="F13" s="16">
        <v>5</v>
      </c>
      <c r="G13" s="17">
        <v>5</v>
      </c>
      <c r="H13" s="19">
        <v>464632.2</v>
      </c>
      <c r="I13" s="19">
        <v>467797.7</v>
      </c>
      <c r="J13" s="20">
        <f t="shared" si="30"/>
        <v>99.323318605457018</v>
      </c>
      <c r="K13" s="16">
        <v>5</v>
      </c>
      <c r="L13" s="17">
        <v>5</v>
      </c>
      <c r="M13" s="19"/>
      <c r="N13" s="57">
        <f t="shared" si="31"/>
        <v>467797.7</v>
      </c>
      <c r="O13" s="20"/>
      <c r="P13" s="16"/>
      <c r="Q13" s="17"/>
      <c r="R13" s="18">
        <v>1494</v>
      </c>
      <c r="S13" s="19">
        <f t="shared" si="52"/>
        <v>467797.7</v>
      </c>
      <c r="T13" s="20">
        <f t="shared" si="32"/>
        <v>0.31936882118060861</v>
      </c>
      <c r="U13" s="16">
        <v>5</v>
      </c>
      <c r="V13" s="17">
        <v>5</v>
      </c>
      <c r="W13" s="22">
        <f t="shared" si="33"/>
        <v>20</v>
      </c>
      <c r="X13" s="29">
        <f t="shared" si="33"/>
        <v>20</v>
      </c>
      <c r="Y13" s="18">
        <v>454268.5</v>
      </c>
      <c r="Z13" s="18">
        <f t="shared" si="53"/>
        <v>467797.7</v>
      </c>
      <c r="AA13" s="20">
        <f t="shared" si="34"/>
        <v>97.107895143563127</v>
      </c>
      <c r="AB13" s="23">
        <v>5</v>
      </c>
      <c r="AC13" s="17">
        <v>5</v>
      </c>
      <c r="AD13" s="18">
        <v>104532.6</v>
      </c>
      <c r="AE13" s="18">
        <f t="shared" ref="AE13:AE14" si="55">S13</f>
        <v>467797.7</v>
      </c>
      <c r="AF13" s="20">
        <f t="shared" si="35"/>
        <v>22.345684897552939</v>
      </c>
      <c r="AG13" s="24">
        <v>5</v>
      </c>
      <c r="AH13" s="17">
        <v>5</v>
      </c>
      <c r="AI13" s="18">
        <v>451134.2</v>
      </c>
      <c r="AJ13" s="18">
        <f t="shared" ref="AJ13:AJ14" si="56">H13</f>
        <v>464632.2</v>
      </c>
      <c r="AK13" s="20">
        <f t="shared" si="37"/>
        <v>97.09490646580241</v>
      </c>
      <c r="AL13" s="24">
        <v>5</v>
      </c>
      <c r="AM13" s="17">
        <v>5</v>
      </c>
      <c r="AN13" s="18">
        <v>9295.2000000000007</v>
      </c>
      <c r="AO13" s="18">
        <v>9338.1</v>
      </c>
      <c r="AP13" s="20">
        <f t="shared" si="38"/>
        <v>99.540591769203587</v>
      </c>
      <c r="AQ13" s="24">
        <v>5</v>
      </c>
      <c r="AR13" s="17">
        <v>5</v>
      </c>
      <c r="AS13" s="18">
        <v>0</v>
      </c>
      <c r="AT13" s="16">
        <v>10</v>
      </c>
      <c r="AU13" s="17">
        <v>10</v>
      </c>
      <c r="AV13" s="18"/>
      <c r="AW13" s="18"/>
      <c r="AX13" s="20"/>
      <c r="AY13" s="24"/>
      <c r="AZ13" s="17"/>
      <c r="BA13" s="18"/>
      <c r="BB13" s="18"/>
      <c r="BC13" s="20"/>
      <c r="BD13" s="24"/>
      <c r="BE13" s="17"/>
      <c r="BF13" s="22">
        <f t="shared" si="39"/>
        <v>30</v>
      </c>
      <c r="BG13" s="29">
        <f t="shared" si="39"/>
        <v>30</v>
      </c>
      <c r="BH13" s="21">
        <v>0</v>
      </c>
      <c r="BI13" s="18">
        <v>149013.9</v>
      </c>
      <c r="BJ13" s="20">
        <f>BH13/BI13*100</f>
        <v>0</v>
      </c>
      <c r="BK13" s="24">
        <v>5</v>
      </c>
      <c r="BL13" s="17">
        <v>5</v>
      </c>
      <c r="BM13" s="18">
        <f t="shared" si="48"/>
        <v>149013.9</v>
      </c>
      <c r="BN13" s="18">
        <v>157772.4</v>
      </c>
      <c r="BO13" s="20">
        <f t="shared" si="41"/>
        <v>5.5513511868996108</v>
      </c>
      <c r="BP13" s="16">
        <v>5</v>
      </c>
      <c r="BQ13" s="17">
        <v>5</v>
      </c>
      <c r="BR13" s="22">
        <f t="shared" si="42"/>
        <v>10</v>
      </c>
      <c r="BS13" s="29">
        <f t="shared" si="42"/>
        <v>10</v>
      </c>
      <c r="BT13" s="21" t="s">
        <v>84</v>
      </c>
      <c r="BU13" s="16">
        <v>5</v>
      </c>
      <c r="BV13" s="17">
        <v>5</v>
      </c>
      <c r="BW13" s="35">
        <v>0</v>
      </c>
      <c r="BX13" s="35">
        <v>0</v>
      </c>
      <c r="BY13" s="25">
        <v>0</v>
      </c>
      <c r="BZ13" s="21">
        <v>105.6</v>
      </c>
      <c r="CA13" s="16">
        <v>5</v>
      </c>
      <c r="CB13" s="17">
        <v>5</v>
      </c>
      <c r="CC13" s="22">
        <f t="shared" si="43"/>
        <v>10</v>
      </c>
      <c r="CD13" s="29">
        <f t="shared" si="43"/>
        <v>10</v>
      </c>
      <c r="CE13" s="21" t="s">
        <v>165</v>
      </c>
      <c r="CF13" s="16">
        <v>5</v>
      </c>
      <c r="CG13" s="17">
        <v>0</v>
      </c>
      <c r="CH13" s="21">
        <v>0</v>
      </c>
      <c r="CI13" s="125">
        <v>252895.91</v>
      </c>
      <c r="CJ13" s="20">
        <f t="shared" si="49"/>
        <v>0</v>
      </c>
      <c r="CK13" s="16">
        <v>5</v>
      </c>
      <c r="CL13" s="17">
        <v>5</v>
      </c>
      <c r="CM13" s="22">
        <f t="shared" si="44"/>
        <v>10</v>
      </c>
      <c r="CN13" s="29">
        <f t="shared" si="44"/>
        <v>5</v>
      </c>
      <c r="CO13" s="21">
        <v>0</v>
      </c>
      <c r="CP13" s="18">
        <f t="shared" si="54"/>
        <v>467797.7</v>
      </c>
      <c r="CQ13" s="20">
        <f t="shared" si="45"/>
        <v>0</v>
      </c>
      <c r="CR13" s="16">
        <v>5</v>
      </c>
      <c r="CS13" s="17">
        <v>5</v>
      </c>
      <c r="CT13" s="22">
        <f t="shared" si="46"/>
        <v>5</v>
      </c>
      <c r="CU13" s="29">
        <f t="shared" si="46"/>
        <v>5</v>
      </c>
      <c r="CV13" s="26">
        <f t="shared" si="47"/>
        <v>85</v>
      </c>
      <c r="CW13" s="26">
        <f t="shared" si="47"/>
        <v>80</v>
      </c>
      <c r="CX13" s="15" t="s">
        <v>160</v>
      </c>
      <c r="CY13" s="105">
        <v>54</v>
      </c>
      <c r="CZ13" s="101">
        <f t="shared" si="50"/>
        <v>26</v>
      </c>
      <c r="DA13" s="1">
        <v>65</v>
      </c>
      <c r="DB13" s="101">
        <f t="shared" si="51"/>
        <v>-11</v>
      </c>
    </row>
    <row r="14" spans="1:106" ht="67.5" x14ac:dyDescent="0.2">
      <c r="A14" s="15" t="s">
        <v>182</v>
      </c>
      <c r="B14" s="21">
        <v>0</v>
      </c>
      <c r="C14" s="16">
        <v>5</v>
      </c>
      <c r="D14" s="30">
        <v>5</v>
      </c>
      <c r="E14" s="33">
        <v>0</v>
      </c>
      <c r="F14" s="16">
        <v>5</v>
      </c>
      <c r="G14" s="30">
        <v>5</v>
      </c>
      <c r="H14" s="19">
        <v>0</v>
      </c>
      <c r="I14" s="19">
        <v>1759.3</v>
      </c>
      <c r="J14" s="20">
        <f t="shared" si="30"/>
        <v>0</v>
      </c>
      <c r="K14" s="16">
        <v>5</v>
      </c>
      <c r="L14" s="17">
        <v>0</v>
      </c>
      <c r="M14" s="19"/>
      <c r="N14" s="57">
        <f t="shared" si="31"/>
        <v>1759.3</v>
      </c>
      <c r="O14" s="20"/>
      <c r="P14" s="16"/>
      <c r="Q14" s="17"/>
      <c r="R14" s="18">
        <v>0</v>
      </c>
      <c r="S14" s="19">
        <f t="shared" si="52"/>
        <v>1759.3</v>
      </c>
      <c r="T14" s="20">
        <f t="shared" si="32"/>
        <v>0</v>
      </c>
      <c r="U14" s="16">
        <v>5</v>
      </c>
      <c r="V14" s="17">
        <v>5</v>
      </c>
      <c r="W14" s="22">
        <f>C14+F14+K14+P14+U14</f>
        <v>20</v>
      </c>
      <c r="X14" s="29">
        <f>D14+G14+L14+Q14+V14</f>
        <v>15</v>
      </c>
      <c r="Y14" s="18">
        <v>1670.5</v>
      </c>
      <c r="Z14" s="18">
        <f t="shared" si="53"/>
        <v>1759.3</v>
      </c>
      <c r="AA14" s="20">
        <f t="shared" si="34"/>
        <v>94.952537941226623</v>
      </c>
      <c r="AB14" s="23">
        <v>5</v>
      </c>
      <c r="AC14" s="17">
        <v>5</v>
      </c>
      <c r="AD14" s="18">
        <v>418.5</v>
      </c>
      <c r="AE14" s="18">
        <f t="shared" si="55"/>
        <v>1759.3</v>
      </c>
      <c r="AF14" s="20">
        <f t="shared" si="35"/>
        <v>23.787870175638037</v>
      </c>
      <c r="AG14" s="24">
        <v>5</v>
      </c>
      <c r="AH14" s="17">
        <v>5</v>
      </c>
      <c r="AI14" s="18">
        <v>0</v>
      </c>
      <c r="AJ14" s="18">
        <f t="shared" si="56"/>
        <v>0</v>
      </c>
      <c r="AK14" s="20">
        <v>0</v>
      </c>
      <c r="AL14" s="24">
        <v>5</v>
      </c>
      <c r="AM14" s="17">
        <v>0</v>
      </c>
      <c r="AN14" s="18">
        <v>1670.5</v>
      </c>
      <c r="AO14" s="18">
        <v>1759.3</v>
      </c>
      <c r="AP14" s="20">
        <f t="shared" si="38"/>
        <v>94.952537941226623</v>
      </c>
      <c r="AQ14" s="24">
        <v>5</v>
      </c>
      <c r="AR14" s="17">
        <v>5</v>
      </c>
      <c r="AS14" s="18">
        <v>0</v>
      </c>
      <c r="AT14" s="16">
        <v>10</v>
      </c>
      <c r="AU14" s="30">
        <v>10</v>
      </c>
      <c r="AV14" s="18"/>
      <c r="AW14" s="18"/>
      <c r="AX14" s="18"/>
      <c r="AY14" s="24"/>
      <c r="AZ14" s="17"/>
      <c r="BA14" s="18"/>
      <c r="BB14" s="18"/>
      <c r="BC14" s="18"/>
      <c r="BD14" s="24"/>
      <c r="BE14" s="17"/>
      <c r="BF14" s="31">
        <f t="shared" ref="BF14:BG15" si="57">AB14+AG14+AL14+AQ14+AT14+AY14+BD14</f>
        <v>30</v>
      </c>
      <c r="BG14" s="29">
        <f>AC14+AH14+AM14+AR14+AU14+AZ14+BE14</f>
        <v>25</v>
      </c>
      <c r="BH14" s="35">
        <v>0</v>
      </c>
      <c r="BI14" s="18">
        <v>0</v>
      </c>
      <c r="BJ14" s="20">
        <v>0</v>
      </c>
      <c r="BK14" s="24" t="s">
        <v>172</v>
      </c>
      <c r="BL14" s="17">
        <v>0</v>
      </c>
      <c r="BM14" s="18">
        <f t="shared" si="48"/>
        <v>0</v>
      </c>
      <c r="BN14" s="18">
        <v>0</v>
      </c>
      <c r="BO14" s="20">
        <v>0</v>
      </c>
      <c r="BP14" s="16" t="s">
        <v>172</v>
      </c>
      <c r="BQ14" s="17">
        <v>0</v>
      </c>
      <c r="BR14" s="22" t="s">
        <v>172</v>
      </c>
      <c r="BS14" s="29">
        <f>BL14+BQ14</f>
        <v>0</v>
      </c>
      <c r="BT14" s="21" t="s">
        <v>84</v>
      </c>
      <c r="BU14" s="16">
        <v>5</v>
      </c>
      <c r="BV14" s="17">
        <v>5</v>
      </c>
      <c r="BW14" s="18">
        <v>0</v>
      </c>
      <c r="BX14" s="18">
        <v>0</v>
      </c>
      <c r="BY14" s="25">
        <v>0</v>
      </c>
      <c r="BZ14" s="21">
        <v>105.6</v>
      </c>
      <c r="CA14" s="16">
        <v>5</v>
      </c>
      <c r="CB14" s="17">
        <v>5</v>
      </c>
      <c r="CC14" s="22">
        <f>BU14+CA14</f>
        <v>10</v>
      </c>
      <c r="CD14" s="29">
        <f>BV14+CB14</f>
        <v>10</v>
      </c>
      <c r="CE14" s="21" t="s">
        <v>84</v>
      </c>
      <c r="CF14" s="16">
        <v>5</v>
      </c>
      <c r="CG14" s="17">
        <v>5</v>
      </c>
      <c r="CH14" s="21">
        <v>0</v>
      </c>
      <c r="CI14" s="34">
        <v>0</v>
      </c>
      <c r="CJ14" s="20">
        <v>0</v>
      </c>
      <c r="CK14" s="16">
        <v>5</v>
      </c>
      <c r="CL14" s="17">
        <v>5</v>
      </c>
      <c r="CM14" s="22">
        <f>CF14+CK14</f>
        <v>10</v>
      </c>
      <c r="CN14" s="29">
        <f>CG14+CL14</f>
        <v>10</v>
      </c>
      <c r="CO14" s="21">
        <v>0</v>
      </c>
      <c r="CP14" s="18">
        <f t="shared" si="54"/>
        <v>1759.3</v>
      </c>
      <c r="CQ14" s="20">
        <f t="shared" si="45"/>
        <v>0</v>
      </c>
      <c r="CR14" s="16">
        <v>5</v>
      </c>
      <c r="CS14" s="17">
        <v>5</v>
      </c>
      <c r="CT14" s="22">
        <f>CR14</f>
        <v>5</v>
      </c>
      <c r="CU14" s="29">
        <f>CS14</f>
        <v>5</v>
      </c>
      <c r="CV14" s="133">
        <f>W14+BF14+CC14+CM14+CT14</f>
        <v>75</v>
      </c>
      <c r="CW14" s="26">
        <f>X14+BG14+BS14+CD14+CN14+CU14</f>
        <v>65</v>
      </c>
      <c r="CX14" s="15" t="s">
        <v>182</v>
      </c>
      <c r="CY14" s="105">
        <v>55</v>
      </c>
      <c r="CZ14" s="101">
        <f t="shared" si="50"/>
        <v>10</v>
      </c>
      <c r="DA14" s="1">
        <v>0</v>
      </c>
      <c r="DB14" s="101">
        <f t="shared" si="51"/>
        <v>55</v>
      </c>
    </row>
    <row r="15" spans="1:106" s="27" customFormat="1" x14ac:dyDescent="0.2">
      <c r="A15" s="126" t="s">
        <v>85</v>
      </c>
      <c r="B15" s="37"/>
      <c r="C15" s="38">
        <v>5</v>
      </c>
      <c r="D15" s="39">
        <f>SUM(D10:D14)/5</f>
        <v>5</v>
      </c>
      <c r="E15" s="40"/>
      <c r="F15" s="40">
        <v>5</v>
      </c>
      <c r="G15" s="39">
        <f>SUM(G10:G14)/5</f>
        <v>5</v>
      </c>
      <c r="H15" s="40"/>
      <c r="I15" s="40"/>
      <c r="J15" s="41"/>
      <c r="K15" s="38">
        <v>5</v>
      </c>
      <c r="L15" s="39">
        <f>SUM(L10:L14)/5</f>
        <v>3.2</v>
      </c>
      <c r="M15" s="40"/>
      <c r="N15" s="40"/>
      <c r="O15" s="41"/>
      <c r="P15" s="38">
        <v>0</v>
      </c>
      <c r="Q15" s="39">
        <f>SUM(Q10:Q14)/5</f>
        <v>0</v>
      </c>
      <c r="R15" s="40"/>
      <c r="S15" s="40"/>
      <c r="T15" s="41"/>
      <c r="U15" s="38">
        <v>5</v>
      </c>
      <c r="V15" s="39">
        <f>SUM(V10:V14)/5</f>
        <v>5</v>
      </c>
      <c r="W15" s="42">
        <f t="shared" si="33"/>
        <v>20</v>
      </c>
      <c r="X15" s="43">
        <f t="shared" si="33"/>
        <v>18.2</v>
      </c>
      <c r="Y15" s="40"/>
      <c r="Z15" s="40"/>
      <c r="AA15" s="41"/>
      <c r="AB15" s="44">
        <v>5</v>
      </c>
      <c r="AC15" s="39">
        <f>SUM(AC10:AC14)/5</f>
        <v>5</v>
      </c>
      <c r="AD15" s="40"/>
      <c r="AE15" s="40"/>
      <c r="AF15" s="41"/>
      <c r="AG15" s="45">
        <v>5</v>
      </c>
      <c r="AH15" s="39">
        <f>SUM(AH10:AH14)/5</f>
        <v>4.5999999999999996</v>
      </c>
      <c r="AI15" s="40"/>
      <c r="AJ15" s="40"/>
      <c r="AK15" s="41"/>
      <c r="AL15" s="45">
        <v>5</v>
      </c>
      <c r="AM15" s="39">
        <f>SUM(AM10:AM14)/5</f>
        <v>4</v>
      </c>
      <c r="AN15" s="40"/>
      <c r="AO15" s="40"/>
      <c r="AP15" s="41"/>
      <c r="AQ15" s="45">
        <v>5</v>
      </c>
      <c r="AR15" s="39">
        <f>SUM(AR10:AR14)/5</f>
        <v>5</v>
      </c>
      <c r="AS15" s="40"/>
      <c r="AT15" s="40">
        <v>10</v>
      </c>
      <c r="AU15" s="39">
        <f>SUM(AU10:AU14)/5</f>
        <v>10</v>
      </c>
      <c r="AV15" s="40"/>
      <c r="AW15" s="40"/>
      <c r="AX15" s="41"/>
      <c r="AY15" s="45"/>
      <c r="AZ15" s="39">
        <f>SUM(AZ10:AZ14)/5</f>
        <v>0</v>
      </c>
      <c r="BA15" s="40"/>
      <c r="BB15" s="40"/>
      <c r="BC15" s="41"/>
      <c r="BD15" s="45"/>
      <c r="BE15" s="39">
        <f>SUM(BE10:BE14)/5</f>
        <v>0</v>
      </c>
      <c r="BF15" s="46">
        <f t="shared" si="57"/>
        <v>30</v>
      </c>
      <c r="BG15" s="47">
        <f t="shared" si="57"/>
        <v>28.6</v>
      </c>
      <c r="BH15" s="37"/>
      <c r="BI15" s="37"/>
      <c r="BJ15" s="41"/>
      <c r="BK15" s="38">
        <v>5</v>
      </c>
      <c r="BL15" s="39">
        <f>SUM(BL10:BL14)/5</f>
        <v>4</v>
      </c>
      <c r="BM15" s="37"/>
      <c r="BN15" s="37"/>
      <c r="BO15" s="41"/>
      <c r="BP15" s="38">
        <v>5</v>
      </c>
      <c r="BQ15" s="39">
        <f>SUM(BQ10:BQ14)/5</f>
        <v>4</v>
      </c>
      <c r="BR15" s="46">
        <f t="shared" si="42"/>
        <v>10</v>
      </c>
      <c r="BS15" s="47">
        <f t="shared" si="42"/>
        <v>8</v>
      </c>
      <c r="BT15" s="37"/>
      <c r="BU15" s="38">
        <v>5</v>
      </c>
      <c r="BV15" s="39">
        <f>SUM(BV10:BV14)/5</f>
        <v>5</v>
      </c>
      <c r="BW15" s="37"/>
      <c r="BX15" s="37"/>
      <c r="BY15" s="48"/>
      <c r="BZ15" s="37"/>
      <c r="CA15" s="38">
        <v>5</v>
      </c>
      <c r="CB15" s="39">
        <f>SUM(CB10:CB14)/7</f>
        <v>3.5714285714285716</v>
      </c>
      <c r="CC15" s="46">
        <f t="shared" si="43"/>
        <v>10</v>
      </c>
      <c r="CD15" s="49">
        <f t="shared" si="43"/>
        <v>8.5714285714285712</v>
      </c>
      <c r="CE15" s="37"/>
      <c r="CF15" s="38">
        <v>5</v>
      </c>
      <c r="CG15" s="39">
        <f>SUM(CG10:CG14)/5</f>
        <v>3</v>
      </c>
      <c r="CH15" s="37"/>
      <c r="CI15" s="37"/>
      <c r="CJ15" s="41"/>
      <c r="CK15" s="38">
        <v>5</v>
      </c>
      <c r="CL15" s="39">
        <f>SUM(CL10:CL14)/5</f>
        <v>5</v>
      </c>
      <c r="CM15" s="46">
        <f t="shared" si="44"/>
        <v>10</v>
      </c>
      <c r="CN15" s="50">
        <f t="shared" si="44"/>
        <v>8</v>
      </c>
      <c r="CO15" s="37">
        <f>SUM(CO10:CO14)</f>
        <v>0</v>
      </c>
      <c r="CP15" s="40">
        <f>SUM(CP10:CP14)</f>
        <v>519009.8</v>
      </c>
      <c r="CQ15" s="41"/>
      <c r="CR15" s="38">
        <v>5</v>
      </c>
      <c r="CS15" s="39">
        <f>SUM(CS10:CS14)/5</f>
        <v>5</v>
      </c>
      <c r="CT15" s="123">
        <f>CR15</f>
        <v>5</v>
      </c>
      <c r="CU15" s="43">
        <f t="shared" si="46"/>
        <v>5</v>
      </c>
      <c r="CV15" s="51">
        <f t="shared" si="47"/>
        <v>85</v>
      </c>
      <c r="CW15" s="51">
        <f t="shared" si="47"/>
        <v>76.371428571428567</v>
      </c>
      <c r="CX15" s="36" t="s">
        <v>85</v>
      </c>
      <c r="CY15" s="106"/>
      <c r="CZ15" s="102"/>
      <c r="DB15" s="101"/>
    </row>
    <row r="16" spans="1:106" s="67" customFormat="1" x14ac:dyDescent="0.2">
      <c r="A16" s="12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95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9"/>
      <c r="AF16" s="68"/>
      <c r="AG16" s="68"/>
      <c r="AH16" s="68"/>
      <c r="AI16" s="68"/>
      <c r="AJ16" s="69"/>
      <c r="AK16" s="68"/>
      <c r="AL16" s="68"/>
      <c r="AM16" s="68"/>
      <c r="AN16" s="68"/>
      <c r="AO16" s="69"/>
      <c r="AP16" s="68"/>
      <c r="AQ16" s="68"/>
      <c r="AR16" s="68"/>
      <c r="AS16" s="68"/>
      <c r="AT16" s="68"/>
      <c r="AU16" s="68"/>
      <c r="AV16" s="68"/>
      <c r="AW16" s="69"/>
      <c r="AX16" s="68"/>
      <c r="AY16" s="68"/>
      <c r="AZ16" s="68"/>
      <c r="BA16" s="68"/>
      <c r="BB16" s="69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70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71"/>
      <c r="CY16" s="107"/>
      <c r="CZ16" s="103"/>
      <c r="DB16" s="101"/>
    </row>
    <row r="17" spans="30:106" s="1" customFormat="1" x14ac:dyDescent="0.2">
      <c r="AD17" s="96">
        <f>SUM(AD5:AD14)</f>
        <v>423417</v>
      </c>
      <c r="AE17" s="96">
        <f>SUM(AE5:AE14)</f>
        <v>1721566.2</v>
      </c>
      <c r="AF17" s="20">
        <f>AD17/AE17*100</f>
        <v>24.594871809170048</v>
      </c>
      <c r="AI17" s="96">
        <f>SUM(AI5:AI14)</f>
        <v>1583978.9</v>
      </c>
      <c r="AJ17" s="96">
        <f>SUM(AJ5:AJ14)</f>
        <v>1645200.2999999998</v>
      </c>
      <c r="AK17" s="20">
        <f t="shared" ref="AK17" si="58">AI17/AJ17*100</f>
        <v>96.278787452202636</v>
      </c>
      <c r="AO17" s="28"/>
      <c r="AW17" s="28"/>
      <c r="BB17" s="28"/>
      <c r="CX17" s="2"/>
      <c r="CZ17" s="1">
        <v>3</v>
      </c>
      <c r="DB17" s="1">
        <v>6</v>
      </c>
    </row>
    <row r="19" spans="30:106" s="1" customFormat="1" x14ac:dyDescent="0.2">
      <c r="BZ19" s="32"/>
      <c r="CX19" s="2"/>
    </row>
  </sheetData>
  <mergeCells count="42">
    <mergeCell ref="BA3:BE3"/>
    <mergeCell ref="BF3:BF4"/>
    <mergeCell ref="BT2:CD2"/>
    <mergeCell ref="W3:W4"/>
    <mergeCell ref="X3:X4"/>
    <mergeCell ref="Y3:AC3"/>
    <mergeCell ref="AD3:AH3"/>
    <mergeCell ref="BT3:BV3"/>
    <mergeCell ref="BG3:BG4"/>
    <mergeCell ref="BH3:BL3"/>
    <mergeCell ref="BM3:BQ3"/>
    <mergeCell ref="BR3:BR4"/>
    <mergeCell ref="BS3:BS4"/>
    <mergeCell ref="BW3:CB3"/>
    <mergeCell ref="CC3:CC4"/>
    <mergeCell ref="CD3:CD4"/>
    <mergeCell ref="R3:V3"/>
    <mergeCell ref="AI3:AM3"/>
    <mergeCell ref="AN3:AR3"/>
    <mergeCell ref="AS3:AU3"/>
    <mergeCell ref="AV3:AZ3"/>
    <mergeCell ref="CX2:CX4"/>
    <mergeCell ref="CN3:CN4"/>
    <mergeCell ref="CO3:CS3"/>
    <mergeCell ref="CT3:CT4"/>
    <mergeCell ref="CU3:CU4"/>
    <mergeCell ref="A1:X1"/>
    <mergeCell ref="CE2:CN2"/>
    <mergeCell ref="CO2:CU2"/>
    <mergeCell ref="CV2:CV4"/>
    <mergeCell ref="CW2:CW4"/>
    <mergeCell ref="CE3:CG3"/>
    <mergeCell ref="CH3:CL3"/>
    <mergeCell ref="CM3:CM4"/>
    <mergeCell ref="A2:A4"/>
    <mergeCell ref="B2:X2"/>
    <mergeCell ref="Y2:BG2"/>
    <mergeCell ref="BH2:BS2"/>
    <mergeCell ref="B3:D3"/>
    <mergeCell ref="E3:G3"/>
    <mergeCell ref="H3:L3"/>
    <mergeCell ref="M3:Q3"/>
  </mergeCells>
  <pageMargins left="0" right="0" top="0" bottom="0" header="0.31496062992125984" footer="0.31496062992125984"/>
  <pageSetup paperSize="9" scale="70" orientation="landscape" r:id="rId1"/>
  <colBreaks count="3" manualBreakCount="3">
    <brk id="24" max="1048575" man="1"/>
    <brk id="59" max="1048575" man="1"/>
    <brk id="8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view="pageBreakPreview" zoomScaleNormal="100" zoomScaleSheetLayoutView="100" workbookViewId="0">
      <selection activeCell="Q24" sqref="Q24"/>
    </sheetView>
  </sheetViews>
  <sheetFormatPr defaultRowHeight="15" x14ac:dyDescent="0.25"/>
  <cols>
    <col min="1" max="1" width="6" customWidth="1"/>
    <col min="2" max="2" width="39.140625" customWidth="1"/>
    <col min="3" max="3" width="9.140625" style="73" customWidth="1"/>
    <col min="4" max="4" width="9.140625" style="74" customWidth="1"/>
    <col min="5" max="5" width="9.140625" style="73" customWidth="1"/>
    <col min="6" max="10" width="9.140625" style="74" customWidth="1"/>
    <col min="11" max="11" width="9.140625" style="73" customWidth="1"/>
    <col min="12" max="20" width="9.140625" style="74" customWidth="1"/>
    <col min="21" max="21" width="9.28515625" customWidth="1"/>
    <col min="22" max="22" width="9.85546875" style="138" customWidth="1"/>
    <col min="261" max="261" width="6" customWidth="1"/>
    <col min="262" max="262" width="39.140625" customWidth="1"/>
    <col min="263" max="276" width="9.140625" customWidth="1"/>
    <col min="277" max="277" width="9.28515625" customWidth="1"/>
    <col min="278" max="278" width="9.85546875" customWidth="1"/>
    <col min="517" max="517" width="6" customWidth="1"/>
    <col min="518" max="518" width="39.140625" customWidth="1"/>
    <col min="519" max="532" width="9.140625" customWidth="1"/>
    <col min="533" max="533" width="9.28515625" customWidth="1"/>
    <col min="534" max="534" width="9.85546875" customWidth="1"/>
    <col min="773" max="773" width="6" customWidth="1"/>
    <col min="774" max="774" width="39.140625" customWidth="1"/>
    <col min="775" max="788" width="9.140625" customWidth="1"/>
    <col min="789" max="789" width="9.28515625" customWidth="1"/>
    <col min="790" max="790" width="9.85546875" customWidth="1"/>
    <col min="1029" max="1029" width="6" customWidth="1"/>
    <col min="1030" max="1030" width="39.140625" customWidth="1"/>
    <col min="1031" max="1044" width="9.140625" customWidth="1"/>
    <col min="1045" max="1045" width="9.28515625" customWidth="1"/>
    <col min="1046" max="1046" width="9.85546875" customWidth="1"/>
    <col min="1285" max="1285" width="6" customWidth="1"/>
    <col min="1286" max="1286" width="39.140625" customWidth="1"/>
    <col min="1287" max="1300" width="9.140625" customWidth="1"/>
    <col min="1301" max="1301" width="9.28515625" customWidth="1"/>
    <col min="1302" max="1302" width="9.85546875" customWidth="1"/>
    <col min="1541" max="1541" width="6" customWidth="1"/>
    <col min="1542" max="1542" width="39.140625" customWidth="1"/>
    <col min="1543" max="1556" width="9.140625" customWidth="1"/>
    <col min="1557" max="1557" width="9.28515625" customWidth="1"/>
    <col min="1558" max="1558" width="9.85546875" customWidth="1"/>
    <col min="1797" max="1797" width="6" customWidth="1"/>
    <col min="1798" max="1798" width="39.140625" customWidth="1"/>
    <col min="1799" max="1812" width="9.140625" customWidth="1"/>
    <col min="1813" max="1813" width="9.28515625" customWidth="1"/>
    <col min="1814" max="1814" width="9.85546875" customWidth="1"/>
    <col min="2053" max="2053" width="6" customWidth="1"/>
    <col min="2054" max="2054" width="39.140625" customWidth="1"/>
    <col min="2055" max="2068" width="9.140625" customWidth="1"/>
    <col min="2069" max="2069" width="9.28515625" customWidth="1"/>
    <col min="2070" max="2070" width="9.85546875" customWidth="1"/>
    <col min="2309" max="2309" width="6" customWidth="1"/>
    <col min="2310" max="2310" width="39.140625" customWidth="1"/>
    <col min="2311" max="2324" width="9.140625" customWidth="1"/>
    <col min="2325" max="2325" width="9.28515625" customWidth="1"/>
    <col min="2326" max="2326" width="9.85546875" customWidth="1"/>
    <col min="2565" max="2565" width="6" customWidth="1"/>
    <col min="2566" max="2566" width="39.140625" customWidth="1"/>
    <col min="2567" max="2580" width="9.140625" customWidth="1"/>
    <col min="2581" max="2581" width="9.28515625" customWidth="1"/>
    <col min="2582" max="2582" width="9.85546875" customWidth="1"/>
    <col min="2821" max="2821" width="6" customWidth="1"/>
    <col min="2822" max="2822" width="39.140625" customWidth="1"/>
    <col min="2823" max="2836" width="9.140625" customWidth="1"/>
    <col min="2837" max="2837" width="9.28515625" customWidth="1"/>
    <col min="2838" max="2838" width="9.85546875" customWidth="1"/>
    <col min="3077" max="3077" width="6" customWidth="1"/>
    <col min="3078" max="3078" width="39.140625" customWidth="1"/>
    <col min="3079" max="3092" width="9.140625" customWidth="1"/>
    <col min="3093" max="3093" width="9.28515625" customWidth="1"/>
    <col min="3094" max="3094" width="9.85546875" customWidth="1"/>
    <col min="3333" max="3333" width="6" customWidth="1"/>
    <col min="3334" max="3334" width="39.140625" customWidth="1"/>
    <col min="3335" max="3348" width="9.140625" customWidth="1"/>
    <col min="3349" max="3349" width="9.28515625" customWidth="1"/>
    <col min="3350" max="3350" width="9.85546875" customWidth="1"/>
    <col min="3589" max="3589" width="6" customWidth="1"/>
    <col min="3590" max="3590" width="39.140625" customWidth="1"/>
    <col min="3591" max="3604" width="9.140625" customWidth="1"/>
    <col min="3605" max="3605" width="9.28515625" customWidth="1"/>
    <col min="3606" max="3606" width="9.85546875" customWidth="1"/>
    <col min="3845" max="3845" width="6" customWidth="1"/>
    <col min="3846" max="3846" width="39.140625" customWidth="1"/>
    <col min="3847" max="3860" width="9.140625" customWidth="1"/>
    <col min="3861" max="3861" width="9.28515625" customWidth="1"/>
    <col min="3862" max="3862" width="9.85546875" customWidth="1"/>
    <col min="4101" max="4101" width="6" customWidth="1"/>
    <col min="4102" max="4102" width="39.140625" customWidth="1"/>
    <col min="4103" max="4116" width="9.140625" customWidth="1"/>
    <col min="4117" max="4117" width="9.28515625" customWidth="1"/>
    <col min="4118" max="4118" width="9.85546875" customWidth="1"/>
    <col min="4357" max="4357" width="6" customWidth="1"/>
    <col min="4358" max="4358" width="39.140625" customWidth="1"/>
    <col min="4359" max="4372" width="9.140625" customWidth="1"/>
    <col min="4373" max="4373" width="9.28515625" customWidth="1"/>
    <col min="4374" max="4374" width="9.85546875" customWidth="1"/>
    <col min="4613" max="4613" width="6" customWidth="1"/>
    <col min="4614" max="4614" width="39.140625" customWidth="1"/>
    <col min="4615" max="4628" width="9.140625" customWidth="1"/>
    <col min="4629" max="4629" width="9.28515625" customWidth="1"/>
    <col min="4630" max="4630" width="9.85546875" customWidth="1"/>
    <col min="4869" max="4869" width="6" customWidth="1"/>
    <col min="4870" max="4870" width="39.140625" customWidth="1"/>
    <col min="4871" max="4884" width="9.140625" customWidth="1"/>
    <col min="4885" max="4885" width="9.28515625" customWidth="1"/>
    <col min="4886" max="4886" width="9.85546875" customWidth="1"/>
    <col min="5125" max="5125" width="6" customWidth="1"/>
    <col min="5126" max="5126" width="39.140625" customWidth="1"/>
    <col min="5127" max="5140" width="9.140625" customWidth="1"/>
    <col min="5141" max="5141" width="9.28515625" customWidth="1"/>
    <col min="5142" max="5142" width="9.85546875" customWidth="1"/>
    <col min="5381" max="5381" width="6" customWidth="1"/>
    <col min="5382" max="5382" width="39.140625" customWidth="1"/>
    <col min="5383" max="5396" width="9.140625" customWidth="1"/>
    <col min="5397" max="5397" width="9.28515625" customWidth="1"/>
    <col min="5398" max="5398" width="9.85546875" customWidth="1"/>
    <col min="5637" max="5637" width="6" customWidth="1"/>
    <col min="5638" max="5638" width="39.140625" customWidth="1"/>
    <col min="5639" max="5652" width="9.140625" customWidth="1"/>
    <col min="5653" max="5653" width="9.28515625" customWidth="1"/>
    <col min="5654" max="5654" width="9.85546875" customWidth="1"/>
    <col min="5893" max="5893" width="6" customWidth="1"/>
    <col min="5894" max="5894" width="39.140625" customWidth="1"/>
    <col min="5895" max="5908" width="9.140625" customWidth="1"/>
    <col min="5909" max="5909" width="9.28515625" customWidth="1"/>
    <col min="5910" max="5910" width="9.85546875" customWidth="1"/>
    <col min="6149" max="6149" width="6" customWidth="1"/>
    <col min="6150" max="6150" width="39.140625" customWidth="1"/>
    <col min="6151" max="6164" width="9.140625" customWidth="1"/>
    <col min="6165" max="6165" width="9.28515625" customWidth="1"/>
    <col min="6166" max="6166" width="9.85546875" customWidth="1"/>
    <col min="6405" max="6405" width="6" customWidth="1"/>
    <col min="6406" max="6406" width="39.140625" customWidth="1"/>
    <col min="6407" max="6420" width="9.140625" customWidth="1"/>
    <col min="6421" max="6421" width="9.28515625" customWidth="1"/>
    <col min="6422" max="6422" width="9.85546875" customWidth="1"/>
    <col min="6661" max="6661" width="6" customWidth="1"/>
    <col min="6662" max="6662" width="39.140625" customWidth="1"/>
    <col min="6663" max="6676" width="9.140625" customWidth="1"/>
    <col min="6677" max="6677" width="9.28515625" customWidth="1"/>
    <col min="6678" max="6678" width="9.85546875" customWidth="1"/>
    <col min="6917" max="6917" width="6" customWidth="1"/>
    <col min="6918" max="6918" width="39.140625" customWidth="1"/>
    <col min="6919" max="6932" width="9.140625" customWidth="1"/>
    <col min="6933" max="6933" width="9.28515625" customWidth="1"/>
    <col min="6934" max="6934" width="9.85546875" customWidth="1"/>
    <col min="7173" max="7173" width="6" customWidth="1"/>
    <col min="7174" max="7174" width="39.140625" customWidth="1"/>
    <col min="7175" max="7188" width="9.140625" customWidth="1"/>
    <col min="7189" max="7189" width="9.28515625" customWidth="1"/>
    <col min="7190" max="7190" width="9.85546875" customWidth="1"/>
    <col min="7429" max="7429" width="6" customWidth="1"/>
    <col min="7430" max="7430" width="39.140625" customWidth="1"/>
    <col min="7431" max="7444" width="9.140625" customWidth="1"/>
    <col min="7445" max="7445" width="9.28515625" customWidth="1"/>
    <col min="7446" max="7446" width="9.85546875" customWidth="1"/>
    <col min="7685" max="7685" width="6" customWidth="1"/>
    <col min="7686" max="7686" width="39.140625" customWidth="1"/>
    <col min="7687" max="7700" width="9.140625" customWidth="1"/>
    <col min="7701" max="7701" width="9.28515625" customWidth="1"/>
    <col min="7702" max="7702" width="9.85546875" customWidth="1"/>
    <col min="7941" max="7941" width="6" customWidth="1"/>
    <col min="7942" max="7942" width="39.140625" customWidth="1"/>
    <col min="7943" max="7956" width="9.140625" customWidth="1"/>
    <col min="7957" max="7957" width="9.28515625" customWidth="1"/>
    <col min="7958" max="7958" width="9.85546875" customWidth="1"/>
    <col min="8197" max="8197" width="6" customWidth="1"/>
    <col min="8198" max="8198" width="39.140625" customWidth="1"/>
    <col min="8199" max="8212" width="9.140625" customWidth="1"/>
    <col min="8213" max="8213" width="9.28515625" customWidth="1"/>
    <col min="8214" max="8214" width="9.85546875" customWidth="1"/>
    <col min="8453" max="8453" width="6" customWidth="1"/>
    <col min="8454" max="8454" width="39.140625" customWidth="1"/>
    <col min="8455" max="8468" width="9.140625" customWidth="1"/>
    <col min="8469" max="8469" width="9.28515625" customWidth="1"/>
    <col min="8470" max="8470" width="9.85546875" customWidth="1"/>
    <col min="8709" max="8709" width="6" customWidth="1"/>
    <col min="8710" max="8710" width="39.140625" customWidth="1"/>
    <col min="8711" max="8724" width="9.140625" customWidth="1"/>
    <col min="8725" max="8725" width="9.28515625" customWidth="1"/>
    <col min="8726" max="8726" width="9.85546875" customWidth="1"/>
    <col min="8965" max="8965" width="6" customWidth="1"/>
    <col min="8966" max="8966" width="39.140625" customWidth="1"/>
    <col min="8967" max="8980" width="9.140625" customWidth="1"/>
    <col min="8981" max="8981" width="9.28515625" customWidth="1"/>
    <col min="8982" max="8982" width="9.85546875" customWidth="1"/>
    <col min="9221" max="9221" width="6" customWidth="1"/>
    <col min="9222" max="9222" width="39.140625" customWidth="1"/>
    <col min="9223" max="9236" width="9.140625" customWidth="1"/>
    <col min="9237" max="9237" width="9.28515625" customWidth="1"/>
    <col min="9238" max="9238" width="9.85546875" customWidth="1"/>
    <col min="9477" max="9477" width="6" customWidth="1"/>
    <col min="9478" max="9478" width="39.140625" customWidth="1"/>
    <col min="9479" max="9492" width="9.140625" customWidth="1"/>
    <col min="9493" max="9493" width="9.28515625" customWidth="1"/>
    <col min="9494" max="9494" width="9.85546875" customWidth="1"/>
    <col min="9733" max="9733" width="6" customWidth="1"/>
    <col min="9734" max="9734" width="39.140625" customWidth="1"/>
    <col min="9735" max="9748" width="9.140625" customWidth="1"/>
    <col min="9749" max="9749" width="9.28515625" customWidth="1"/>
    <col min="9750" max="9750" width="9.85546875" customWidth="1"/>
    <col min="9989" max="9989" width="6" customWidth="1"/>
    <col min="9990" max="9990" width="39.140625" customWidth="1"/>
    <col min="9991" max="10004" width="9.140625" customWidth="1"/>
    <col min="10005" max="10005" width="9.28515625" customWidth="1"/>
    <col min="10006" max="10006" width="9.85546875" customWidth="1"/>
    <col min="10245" max="10245" width="6" customWidth="1"/>
    <col min="10246" max="10246" width="39.140625" customWidth="1"/>
    <col min="10247" max="10260" width="9.140625" customWidth="1"/>
    <col min="10261" max="10261" width="9.28515625" customWidth="1"/>
    <col min="10262" max="10262" width="9.85546875" customWidth="1"/>
    <col min="10501" max="10501" width="6" customWidth="1"/>
    <col min="10502" max="10502" width="39.140625" customWidth="1"/>
    <col min="10503" max="10516" width="9.140625" customWidth="1"/>
    <col min="10517" max="10517" width="9.28515625" customWidth="1"/>
    <col min="10518" max="10518" width="9.85546875" customWidth="1"/>
    <col min="10757" max="10757" width="6" customWidth="1"/>
    <col min="10758" max="10758" width="39.140625" customWidth="1"/>
    <col min="10759" max="10772" width="9.140625" customWidth="1"/>
    <col min="10773" max="10773" width="9.28515625" customWidth="1"/>
    <col min="10774" max="10774" width="9.85546875" customWidth="1"/>
    <col min="11013" max="11013" width="6" customWidth="1"/>
    <col min="11014" max="11014" width="39.140625" customWidth="1"/>
    <col min="11015" max="11028" width="9.140625" customWidth="1"/>
    <col min="11029" max="11029" width="9.28515625" customWidth="1"/>
    <col min="11030" max="11030" width="9.85546875" customWidth="1"/>
    <col min="11269" max="11269" width="6" customWidth="1"/>
    <col min="11270" max="11270" width="39.140625" customWidth="1"/>
    <col min="11271" max="11284" width="9.140625" customWidth="1"/>
    <col min="11285" max="11285" width="9.28515625" customWidth="1"/>
    <col min="11286" max="11286" width="9.85546875" customWidth="1"/>
    <col min="11525" max="11525" width="6" customWidth="1"/>
    <col min="11526" max="11526" width="39.140625" customWidth="1"/>
    <col min="11527" max="11540" width="9.140625" customWidth="1"/>
    <col min="11541" max="11541" width="9.28515625" customWidth="1"/>
    <col min="11542" max="11542" width="9.85546875" customWidth="1"/>
    <col min="11781" max="11781" width="6" customWidth="1"/>
    <col min="11782" max="11782" width="39.140625" customWidth="1"/>
    <col min="11783" max="11796" width="9.140625" customWidth="1"/>
    <col min="11797" max="11797" width="9.28515625" customWidth="1"/>
    <col min="11798" max="11798" width="9.85546875" customWidth="1"/>
    <col min="12037" max="12037" width="6" customWidth="1"/>
    <col min="12038" max="12038" width="39.140625" customWidth="1"/>
    <col min="12039" max="12052" width="9.140625" customWidth="1"/>
    <col min="12053" max="12053" width="9.28515625" customWidth="1"/>
    <col min="12054" max="12054" width="9.85546875" customWidth="1"/>
    <col min="12293" max="12293" width="6" customWidth="1"/>
    <col min="12294" max="12294" width="39.140625" customWidth="1"/>
    <col min="12295" max="12308" width="9.140625" customWidth="1"/>
    <col min="12309" max="12309" width="9.28515625" customWidth="1"/>
    <col min="12310" max="12310" width="9.85546875" customWidth="1"/>
    <col min="12549" max="12549" width="6" customWidth="1"/>
    <col min="12550" max="12550" width="39.140625" customWidth="1"/>
    <col min="12551" max="12564" width="9.140625" customWidth="1"/>
    <col min="12565" max="12565" width="9.28515625" customWidth="1"/>
    <col min="12566" max="12566" width="9.85546875" customWidth="1"/>
    <col min="12805" max="12805" width="6" customWidth="1"/>
    <col min="12806" max="12806" width="39.140625" customWidth="1"/>
    <col min="12807" max="12820" width="9.140625" customWidth="1"/>
    <col min="12821" max="12821" width="9.28515625" customWidth="1"/>
    <col min="12822" max="12822" width="9.85546875" customWidth="1"/>
    <col min="13061" max="13061" width="6" customWidth="1"/>
    <col min="13062" max="13062" width="39.140625" customWidth="1"/>
    <col min="13063" max="13076" width="9.140625" customWidth="1"/>
    <col min="13077" max="13077" width="9.28515625" customWidth="1"/>
    <col min="13078" max="13078" width="9.85546875" customWidth="1"/>
    <col min="13317" max="13317" width="6" customWidth="1"/>
    <col min="13318" max="13318" width="39.140625" customWidth="1"/>
    <col min="13319" max="13332" width="9.140625" customWidth="1"/>
    <col min="13333" max="13333" width="9.28515625" customWidth="1"/>
    <col min="13334" max="13334" width="9.85546875" customWidth="1"/>
    <col min="13573" max="13573" width="6" customWidth="1"/>
    <col min="13574" max="13574" width="39.140625" customWidth="1"/>
    <col min="13575" max="13588" width="9.140625" customWidth="1"/>
    <col min="13589" max="13589" width="9.28515625" customWidth="1"/>
    <col min="13590" max="13590" width="9.85546875" customWidth="1"/>
    <col min="13829" max="13829" width="6" customWidth="1"/>
    <col min="13830" max="13830" width="39.140625" customWidth="1"/>
    <col min="13831" max="13844" width="9.140625" customWidth="1"/>
    <col min="13845" max="13845" width="9.28515625" customWidth="1"/>
    <col min="13846" max="13846" width="9.85546875" customWidth="1"/>
    <col min="14085" max="14085" width="6" customWidth="1"/>
    <col min="14086" max="14086" width="39.140625" customWidth="1"/>
    <col min="14087" max="14100" width="9.140625" customWidth="1"/>
    <col min="14101" max="14101" width="9.28515625" customWidth="1"/>
    <col min="14102" max="14102" width="9.85546875" customWidth="1"/>
    <col min="14341" max="14341" width="6" customWidth="1"/>
    <col min="14342" max="14342" width="39.140625" customWidth="1"/>
    <col min="14343" max="14356" width="9.140625" customWidth="1"/>
    <col min="14357" max="14357" width="9.28515625" customWidth="1"/>
    <col min="14358" max="14358" width="9.85546875" customWidth="1"/>
    <col min="14597" max="14597" width="6" customWidth="1"/>
    <col min="14598" max="14598" width="39.140625" customWidth="1"/>
    <col min="14599" max="14612" width="9.140625" customWidth="1"/>
    <col min="14613" max="14613" width="9.28515625" customWidth="1"/>
    <col min="14614" max="14614" width="9.85546875" customWidth="1"/>
    <col min="14853" max="14853" width="6" customWidth="1"/>
    <col min="14854" max="14854" width="39.140625" customWidth="1"/>
    <col min="14855" max="14868" width="9.140625" customWidth="1"/>
    <col min="14869" max="14869" width="9.28515625" customWidth="1"/>
    <col min="14870" max="14870" width="9.85546875" customWidth="1"/>
    <col min="15109" max="15109" width="6" customWidth="1"/>
    <col min="15110" max="15110" width="39.140625" customWidth="1"/>
    <col min="15111" max="15124" width="9.140625" customWidth="1"/>
    <col min="15125" max="15125" width="9.28515625" customWidth="1"/>
    <col min="15126" max="15126" width="9.85546875" customWidth="1"/>
    <col min="15365" max="15365" width="6" customWidth="1"/>
    <col min="15366" max="15366" width="39.140625" customWidth="1"/>
    <col min="15367" max="15380" width="9.140625" customWidth="1"/>
    <col min="15381" max="15381" width="9.28515625" customWidth="1"/>
    <col min="15382" max="15382" width="9.85546875" customWidth="1"/>
    <col min="15621" max="15621" width="6" customWidth="1"/>
    <col min="15622" max="15622" width="39.140625" customWidth="1"/>
    <col min="15623" max="15636" width="9.140625" customWidth="1"/>
    <col min="15637" max="15637" width="9.28515625" customWidth="1"/>
    <col min="15638" max="15638" width="9.85546875" customWidth="1"/>
    <col min="15877" max="15877" width="6" customWidth="1"/>
    <col min="15878" max="15878" width="39.140625" customWidth="1"/>
    <col min="15879" max="15892" width="9.140625" customWidth="1"/>
    <col min="15893" max="15893" width="9.28515625" customWidth="1"/>
    <col min="15894" max="15894" width="9.85546875" customWidth="1"/>
    <col min="16133" max="16133" width="6" customWidth="1"/>
    <col min="16134" max="16134" width="39.140625" customWidth="1"/>
    <col min="16135" max="16148" width="9.140625" customWidth="1"/>
    <col min="16149" max="16149" width="9.28515625" customWidth="1"/>
    <col min="16150" max="16150" width="9.85546875" customWidth="1"/>
  </cols>
  <sheetData>
    <row r="1" spans="1:22" ht="15.75" x14ac:dyDescent="0.25">
      <c r="A1" s="72"/>
      <c r="V1" s="136"/>
    </row>
    <row r="2" spans="1:22" ht="18.75" x14ac:dyDescent="0.3">
      <c r="A2" s="161" t="s">
        <v>87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24"/>
      <c r="V2" s="137"/>
    </row>
    <row r="3" spans="1:22" ht="18.75" x14ac:dyDescent="0.3">
      <c r="A3" s="161" t="s">
        <v>88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24"/>
      <c r="V3" s="137"/>
    </row>
    <row r="4" spans="1:22" ht="18.75" x14ac:dyDescent="0.3">
      <c r="A4" s="161" t="s">
        <v>89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24"/>
      <c r="V4" s="137"/>
    </row>
    <row r="5" spans="1:22" ht="18.75" x14ac:dyDescent="0.3">
      <c r="A5" s="161" t="s">
        <v>189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24"/>
      <c r="V5" s="137"/>
    </row>
    <row r="6" spans="1:22" ht="18.75" x14ac:dyDescent="0.3">
      <c r="A6" s="75"/>
    </row>
    <row r="7" spans="1:22" ht="15" customHeight="1" x14ac:dyDescent="0.25">
      <c r="A7" s="162" t="s">
        <v>90</v>
      </c>
      <c r="B7" s="163" t="s">
        <v>91</v>
      </c>
      <c r="C7" s="166" t="s">
        <v>173</v>
      </c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8"/>
      <c r="U7" s="163" t="s">
        <v>180</v>
      </c>
      <c r="V7" s="164"/>
    </row>
    <row r="8" spans="1:22" ht="15" customHeight="1" x14ac:dyDescent="0.25">
      <c r="A8" s="162"/>
      <c r="B8" s="163"/>
      <c r="C8" s="166" t="s">
        <v>92</v>
      </c>
      <c r="D8" s="167"/>
      <c r="E8" s="167"/>
      <c r="F8" s="167"/>
      <c r="G8" s="167"/>
      <c r="H8" s="167"/>
      <c r="I8" s="167"/>
      <c r="J8" s="168"/>
      <c r="K8" s="166" t="s">
        <v>93</v>
      </c>
      <c r="L8" s="167"/>
      <c r="M8" s="167"/>
      <c r="N8" s="167"/>
      <c r="O8" s="167"/>
      <c r="P8" s="167"/>
      <c r="Q8" s="167"/>
      <c r="R8" s="167"/>
      <c r="S8" s="167"/>
      <c r="T8" s="168"/>
      <c r="U8" s="164"/>
      <c r="V8" s="164"/>
    </row>
    <row r="9" spans="1:22" s="76" customFormat="1" ht="107.25" customHeight="1" x14ac:dyDescent="0.2">
      <c r="A9" s="162"/>
      <c r="B9" s="163"/>
      <c r="C9" s="165" t="s">
        <v>174</v>
      </c>
      <c r="D9" s="165"/>
      <c r="E9" s="165" t="s">
        <v>175</v>
      </c>
      <c r="F9" s="165"/>
      <c r="G9" s="169" t="s">
        <v>176</v>
      </c>
      <c r="H9" s="170"/>
      <c r="I9" s="169" t="s">
        <v>171</v>
      </c>
      <c r="J9" s="170"/>
      <c r="K9" s="165" t="s">
        <v>177</v>
      </c>
      <c r="L9" s="165"/>
      <c r="M9" s="165" t="s">
        <v>178</v>
      </c>
      <c r="N9" s="165"/>
      <c r="O9" s="165" t="s">
        <v>179</v>
      </c>
      <c r="P9" s="165"/>
      <c r="Q9" s="165" t="s">
        <v>188</v>
      </c>
      <c r="R9" s="165"/>
      <c r="S9" s="169" t="s">
        <v>183</v>
      </c>
      <c r="T9" s="170"/>
      <c r="U9" s="164"/>
      <c r="V9" s="164"/>
    </row>
    <row r="10" spans="1:22" s="79" customFormat="1" ht="22.5" x14ac:dyDescent="0.2">
      <c r="A10" s="162"/>
      <c r="B10" s="163"/>
      <c r="C10" s="77" t="s">
        <v>94</v>
      </c>
      <c r="D10" s="78" t="s">
        <v>95</v>
      </c>
      <c r="E10" s="77" t="s">
        <v>94</v>
      </c>
      <c r="F10" s="78" t="s">
        <v>95</v>
      </c>
      <c r="G10" s="77" t="s">
        <v>94</v>
      </c>
      <c r="H10" s="78" t="s">
        <v>95</v>
      </c>
      <c r="I10" s="77" t="s">
        <v>94</v>
      </c>
      <c r="J10" s="78" t="s">
        <v>95</v>
      </c>
      <c r="K10" s="77" t="s">
        <v>94</v>
      </c>
      <c r="L10" s="78" t="s">
        <v>95</v>
      </c>
      <c r="M10" s="77" t="s">
        <v>94</v>
      </c>
      <c r="N10" s="78" t="s">
        <v>95</v>
      </c>
      <c r="O10" s="77" t="s">
        <v>94</v>
      </c>
      <c r="P10" s="78" t="s">
        <v>95</v>
      </c>
      <c r="Q10" s="77" t="s">
        <v>94</v>
      </c>
      <c r="R10" s="78" t="s">
        <v>95</v>
      </c>
      <c r="S10" s="77" t="s">
        <v>94</v>
      </c>
      <c r="T10" s="78" t="s">
        <v>95</v>
      </c>
      <c r="U10" s="77" t="s">
        <v>94</v>
      </c>
      <c r="V10" s="139" t="s">
        <v>95</v>
      </c>
    </row>
    <row r="11" spans="1:22" s="79" customFormat="1" ht="60" x14ac:dyDescent="0.2">
      <c r="A11" s="131" t="s">
        <v>96</v>
      </c>
      <c r="B11" s="81" t="s">
        <v>97</v>
      </c>
      <c r="C11" s="82">
        <v>0</v>
      </c>
      <c r="D11" s="83">
        <v>5</v>
      </c>
      <c r="E11" s="82">
        <v>0</v>
      </c>
      <c r="F11" s="83">
        <v>5</v>
      </c>
      <c r="G11" s="82">
        <v>0</v>
      </c>
      <c r="H11" s="83">
        <v>5</v>
      </c>
      <c r="I11" s="128">
        <v>0</v>
      </c>
      <c r="J11" s="83">
        <v>5</v>
      </c>
      <c r="K11" s="82">
        <v>0</v>
      </c>
      <c r="L11" s="83">
        <v>5</v>
      </c>
      <c r="M11" s="82">
        <v>0</v>
      </c>
      <c r="N11" s="83">
        <v>5</v>
      </c>
      <c r="O11" s="82">
        <v>0</v>
      </c>
      <c r="P11" s="83">
        <v>5</v>
      </c>
      <c r="Q11" s="82">
        <v>0</v>
      </c>
      <c r="R11" s="83">
        <v>5</v>
      </c>
      <c r="S11" s="82">
        <v>0</v>
      </c>
      <c r="T11" s="83">
        <v>5</v>
      </c>
      <c r="U11" s="84">
        <f>(C11+E11+G11+I11+K11+M11+O11+Q11+S11)/9</f>
        <v>0</v>
      </c>
      <c r="V11" s="140">
        <f t="shared" ref="V11:V13" si="0">(D11+H11+L11+J11+N11+P11+R11+F11+T11)/9</f>
        <v>5</v>
      </c>
    </row>
    <row r="12" spans="1:22" s="79" customFormat="1" ht="45" x14ac:dyDescent="0.2">
      <c r="A12" s="131" t="s">
        <v>98</v>
      </c>
      <c r="B12" s="81" t="s">
        <v>181</v>
      </c>
      <c r="C12" s="82">
        <v>0</v>
      </c>
      <c r="D12" s="83">
        <v>5</v>
      </c>
      <c r="E12" s="82">
        <v>0</v>
      </c>
      <c r="F12" s="83">
        <v>5</v>
      </c>
      <c r="G12" s="82">
        <v>0</v>
      </c>
      <c r="H12" s="83">
        <v>5</v>
      </c>
      <c r="I12" s="128">
        <v>0</v>
      </c>
      <c r="J12" s="83">
        <v>5</v>
      </c>
      <c r="K12" s="82">
        <v>0</v>
      </c>
      <c r="L12" s="83">
        <v>5</v>
      </c>
      <c r="M12" s="82">
        <v>0</v>
      </c>
      <c r="N12" s="83">
        <v>5</v>
      </c>
      <c r="O12" s="82">
        <v>0</v>
      </c>
      <c r="P12" s="83">
        <v>5</v>
      </c>
      <c r="Q12" s="82">
        <v>0</v>
      </c>
      <c r="R12" s="83">
        <v>5</v>
      </c>
      <c r="S12" s="82">
        <v>0</v>
      </c>
      <c r="T12" s="83">
        <v>5</v>
      </c>
      <c r="U12" s="84">
        <f>(C12+E12+G12+I12+K12+M12+O12+Q12+S12)/9</f>
        <v>0</v>
      </c>
      <c r="V12" s="140">
        <f t="shared" si="0"/>
        <v>5</v>
      </c>
    </row>
    <row r="13" spans="1:22" s="79" customFormat="1" ht="30" x14ac:dyDescent="0.2">
      <c r="A13" s="131" t="s">
        <v>99</v>
      </c>
      <c r="B13" s="81" t="s">
        <v>100</v>
      </c>
      <c r="C13" s="85">
        <v>1</v>
      </c>
      <c r="D13" s="83">
        <v>5</v>
      </c>
      <c r="E13" s="85">
        <v>1</v>
      </c>
      <c r="F13" s="83">
        <v>5</v>
      </c>
      <c r="G13" s="85">
        <v>0.45</v>
      </c>
      <c r="H13" s="83">
        <v>0</v>
      </c>
      <c r="I13" s="134">
        <v>0.84</v>
      </c>
      <c r="J13" s="83">
        <v>1</v>
      </c>
      <c r="K13" s="85">
        <v>0.96</v>
      </c>
      <c r="L13" s="83">
        <v>5</v>
      </c>
      <c r="M13" s="85">
        <v>0.97</v>
      </c>
      <c r="N13" s="83">
        <v>5</v>
      </c>
      <c r="O13" s="85">
        <v>0.74</v>
      </c>
      <c r="P13" s="83">
        <v>1</v>
      </c>
      <c r="Q13" s="85">
        <v>0.99</v>
      </c>
      <c r="R13" s="83">
        <v>5</v>
      </c>
      <c r="S13" s="85">
        <v>0</v>
      </c>
      <c r="T13" s="83">
        <v>0</v>
      </c>
      <c r="U13" s="144">
        <f>(C13+E13+G13+I13+K13+M13+O13+Q13+S13)/9</f>
        <v>0.77222222222222225</v>
      </c>
      <c r="V13" s="140">
        <f t="shared" si="0"/>
        <v>3</v>
      </c>
    </row>
    <row r="14" spans="1:22" s="79" customFormat="1" ht="60" x14ac:dyDescent="0.2">
      <c r="A14" s="131" t="s">
        <v>101</v>
      </c>
      <c r="B14" s="81" t="s">
        <v>102</v>
      </c>
      <c r="C14" s="85">
        <v>0.20899999999999999</v>
      </c>
      <c r="D14" s="83">
        <v>2</v>
      </c>
      <c r="E14" s="85">
        <v>0.26100000000000001</v>
      </c>
      <c r="F14" s="83">
        <v>2</v>
      </c>
      <c r="G14" s="85">
        <v>5.8999999999999997E-2</v>
      </c>
      <c r="H14" s="83">
        <v>0</v>
      </c>
      <c r="I14" s="134">
        <v>0.16200000000000001</v>
      </c>
      <c r="J14" s="83">
        <v>2</v>
      </c>
      <c r="K14" s="85" t="s">
        <v>103</v>
      </c>
      <c r="L14" s="83" t="s">
        <v>103</v>
      </c>
      <c r="M14" s="85" t="s">
        <v>103</v>
      </c>
      <c r="N14" s="83" t="s">
        <v>103</v>
      </c>
      <c r="O14" s="85" t="s">
        <v>103</v>
      </c>
      <c r="P14" s="83" t="s">
        <v>103</v>
      </c>
      <c r="Q14" s="85" t="s">
        <v>103</v>
      </c>
      <c r="R14" s="83" t="s">
        <v>103</v>
      </c>
      <c r="S14" s="85" t="s">
        <v>103</v>
      </c>
      <c r="T14" s="83" t="s">
        <v>103</v>
      </c>
      <c r="U14" s="82" t="s">
        <v>103</v>
      </c>
      <c r="V14" s="140" t="s">
        <v>103</v>
      </c>
    </row>
    <row r="15" spans="1:22" s="79" customFormat="1" ht="75" x14ac:dyDescent="0.2">
      <c r="A15" s="131" t="s">
        <v>104</v>
      </c>
      <c r="B15" s="81" t="s">
        <v>105</v>
      </c>
      <c r="C15" s="85">
        <v>0.997</v>
      </c>
      <c r="D15" s="83">
        <v>0</v>
      </c>
      <c r="E15" s="85">
        <v>0.1</v>
      </c>
      <c r="F15" s="83">
        <v>0</v>
      </c>
      <c r="G15" s="85">
        <v>0.11</v>
      </c>
      <c r="H15" s="83">
        <v>0</v>
      </c>
      <c r="I15" s="85">
        <v>0.01</v>
      </c>
      <c r="J15" s="83">
        <v>5</v>
      </c>
      <c r="K15" s="85">
        <v>0.03</v>
      </c>
      <c r="L15" s="83">
        <v>5</v>
      </c>
      <c r="M15" s="85">
        <v>0.03</v>
      </c>
      <c r="N15" s="83">
        <v>5</v>
      </c>
      <c r="O15" s="85">
        <v>7.0000000000000007E-2</v>
      </c>
      <c r="P15" s="83">
        <v>5</v>
      </c>
      <c r="Q15" s="85">
        <v>0</v>
      </c>
      <c r="R15" s="83">
        <v>5</v>
      </c>
      <c r="S15" s="85">
        <v>0.05</v>
      </c>
      <c r="T15" s="83">
        <v>5</v>
      </c>
      <c r="U15" s="144">
        <f>(C15+E15+G15+I15+K15+M15+O15+Q15+S15)/9</f>
        <v>0.15522222222222226</v>
      </c>
      <c r="V15" s="140">
        <f t="shared" ref="V15:V19" si="1">(D15+H15+L15+J15+N15+P15+R15+F15+T15)/9</f>
        <v>3.3333333333333335</v>
      </c>
    </row>
    <row r="16" spans="1:22" s="79" customFormat="1" ht="16.5" customHeight="1" x14ac:dyDescent="0.2">
      <c r="A16" s="131" t="s">
        <v>106</v>
      </c>
      <c r="B16" s="81" t="s">
        <v>107</v>
      </c>
      <c r="C16" s="85">
        <v>1</v>
      </c>
      <c r="D16" s="83">
        <v>5</v>
      </c>
      <c r="E16" s="85">
        <v>0.93</v>
      </c>
      <c r="F16" s="83">
        <v>3</v>
      </c>
      <c r="G16" s="85">
        <v>0.99</v>
      </c>
      <c r="H16" s="83">
        <v>5</v>
      </c>
      <c r="I16" s="85">
        <v>0.96</v>
      </c>
      <c r="J16" s="83">
        <v>3</v>
      </c>
      <c r="K16" s="85">
        <v>0.97</v>
      </c>
      <c r="L16" s="83">
        <v>5</v>
      </c>
      <c r="M16" s="85">
        <v>0.99</v>
      </c>
      <c r="N16" s="83">
        <v>5</v>
      </c>
      <c r="O16" s="85">
        <v>0.99</v>
      </c>
      <c r="P16" s="83">
        <v>5</v>
      </c>
      <c r="Q16" s="85">
        <v>0.97</v>
      </c>
      <c r="R16" s="83">
        <v>5</v>
      </c>
      <c r="S16" s="85">
        <v>1</v>
      </c>
      <c r="T16" s="83">
        <v>5</v>
      </c>
      <c r="U16" s="144">
        <f t="shared" ref="U16:U19" si="2">(C16+E16+G16+I16+K16+M16+O16+Q16+S16)/9</f>
        <v>0.97777777777777786</v>
      </c>
      <c r="V16" s="140">
        <f t="shared" si="1"/>
        <v>4.5555555555555554</v>
      </c>
    </row>
    <row r="17" spans="1:23" s="79" customFormat="1" ht="17.25" customHeight="1" x14ac:dyDescent="0.2">
      <c r="A17" s="131" t="s">
        <v>108</v>
      </c>
      <c r="B17" s="81" t="s">
        <v>109</v>
      </c>
      <c r="C17" s="85">
        <v>0.26</v>
      </c>
      <c r="D17" s="83">
        <v>4</v>
      </c>
      <c r="E17" s="85">
        <v>0.25</v>
      </c>
      <c r="F17" s="83">
        <v>4</v>
      </c>
      <c r="G17" s="85">
        <v>0.26</v>
      </c>
      <c r="H17" s="83">
        <v>4</v>
      </c>
      <c r="I17" s="85">
        <v>0.19</v>
      </c>
      <c r="J17" s="83">
        <v>5</v>
      </c>
      <c r="K17" s="85">
        <v>0.31</v>
      </c>
      <c r="L17" s="83">
        <v>3</v>
      </c>
      <c r="M17" s="85">
        <v>0.24</v>
      </c>
      <c r="N17" s="83">
        <v>5</v>
      </c>
      <c r="O17" s="85">
        <v>0.17</v>
      </c>
      <c r="P17" s="83">
        <v>5</v>
      </c>
      <c r="Q17" s="85">
        <v>0.22</v>
      </c>
      <c r="R17" s="83">
        <v>5</v>
      </c>
      <c r="S17" s="85">
        <v>0.24</v>
      </c>
      <c r="T17" s="83">
        <v>5</v>
      </c>
      <c r="U17" s="144">
        <f t="shared" si="2"/>
        <v>0.23777777777777775</v>
      </c>
      <c r="V17" s="140">
        <f t="shared" si="1"/>
        <v>4.4444444444444446</v>
      </c>
    </row>
    <row r="18" spans="1:23" s="79" customFormat="1" ht="30" x14ac:dyDescent="0.2">
      <c r="A18" s="131" t="s">
        <v>110</v>
      </c>
      <c r="B18" s="81" t="s">
        <v>111</v>
      </c>
      <c r="C18" s="85">
        <v>0.97</v>
      </c>
      <c r="D18" s="83">
        <v>5</v>
      </c>
      <c r="E18" s="85">
        <v>0.93</v>
      </c>
      <c r="F18" s="83">
        <v>3</v>
      </c>
      <c r="G18" s="85">
        <v>0.97</v>
      </c>
      <c r="H18" s="83">
        <v>5</v>
      </c>
      <c r="I18" s="85">
        <v>0.92</v>
      </c>
      <c r="J18" s="83">
        <v>3</v>
      </c>
      <c r="K18" s="85">
        <v>0.98</v>
      </c>
      <c r="L18" s="83">
        <v>5</v>
      </c>
      <c r="M18" s="85">
        <v>0.99</v>
      </c>
      <c r="N18" s="83">
        <v>5</v>
      </c>
      <c r="O18" s="85">
        <v>0.98</v>
      </c>
      <c r="P18" s="83">
        <v>5</v>
      </c>
      <c r="Q18" s="85">
        <v>0.97</v>
      </c>
      <c r="R18" s="83">
        <v>5</v>
      </c>
      <c r="S18" s="85">
        <v>0</v>
      </c>
      <c r="T18" s="83">
        <v>0</v>
      </c>
      <c r="U18" s="144">
        <f>(C18+E18+G18+I18+K18+M18+O18+Q18+S18)/9</f>
        <v>0.85666666666666669</v>
      </c>
      <c r="V18" s="140">
        <f t="shared" si="1"/>
        <v>4</v>
      </c>
    </row>
    <row r="19" spans="1:23" s="79" customFormat="1" ht="33" customHeight="1" x14ac:dyDescent="0.2">
      <c r="A19" s="131" t="s">
        <v>112</v>
      </c>
      <c r="B19" s="81" t="s">
        <v>113</v>
      </c>
      <c r="C19" s="85">
        <v>0.92</v>
      </c>
      <c r="D19" s="83">
        <v>3</v>
      </c>
      <c r="E19" s="85">
        <v>1</v>
      </c>
      <c r="F19" s="83">
        <v>5</v>
      </c>
      <c r="G19" s="85">
        <v>0.93</v>
      </c>
      <c r="H19" s="83">
        <v>3</v>
      </c>
      <c r="I19" s="85">
        <v>0.96</v>
      </c>
      <c r="J19" s="83">
        <v>5</v>
      </c>
      <c r="K19" s="85">
        <v>1</v>
      </c>
      <c r="L19" s="83">
        <v>5</v>
      </c>
      <c r="M19" s="85">
        <v>0.96</v>
      </c>
      <c r="N19" s="83">
        <v>5</v>
      </c>
      <c r="O19" s="85">
        <v>0.96</v>
      </c>
      <c r="P19" s="83">
        <v>5</v>
      </c>
      <c r="Q19" s="85">
        <v>1</v>
      </c>
      <c r="R19" s="83">
        <v>5</v>
      </c>
      <c r="S19" s="85">
        <v>0.95</v>
      </c>
      <c r="T19" s="83">
        <v>5</v>
      </c>
      <c r="U19" s="144">
        <f t="shared" si="2"/>
        <v>0.96444444444444444</v>
      </c>
      <c r="V19" s="140">
        <f t="shared" si="1"/>
        <v>4.5555555555555554</v>
      </c>
    </row>
    <row r="20" spans="1:23" ht="45" x14ac:dyDescent="0.25">
      <c r="A20" s="132" t="s">
        <v>114</v>
      </c>
      <c r="B20" s="86" t="s">
        <v>115</v>
      </c>
      <c r="C20" s="85" t="s">
        <v>116</v>
      </c>
      <c r="D20" s="83">
        <v>10</v>
      </c>
      <c r="E20" s="85" t="s">
        <v>116</v>
      </c>
      <c r="F20" s="83">
        <v>10</v>
      </c>
      <c r="G20" s="85" t="s">
        <v>116</v>
      </c>
      <c r="H20" s="83">
        <v>10</v>
      </c>
      <c r="I20" s="85" t="s">
        <v>116</v>
      </c>
      <c r="J20" s="83">
        <v>10</v>
      </c>
      <c r="K20" s="85" t="s">
        <v>116</v>
      </c>
      <c r="L20" s="83">
        <v>10</v>
      </c>
      <c r="M20" s="85" t="s">
        <v>116</v>
      </c>
      <c r="N20" s="83">
        <v>10</v>
      </c>
      <c r="O20" s="85" t="s">
        <v>116</v>
      </c>
      <c r="P20" s="83">
        <v>10</v>
      </c>
      <c r="Q20" s="85" t="s">
        <v>116</v>
      </c>
      <c r="R20" s="83">
        <v>10</v>
      </c>
      <c r="S20" s="85" t="s">
        <v>116</v>
      </c>
      <c r="T20" s="83">
        <v>10</v>
      </c>
      <c r="U20" s="85"/>
      <c r="V20" s="140">
        <f>(D20+H20+L20+J20+N20+P20+R20+F20+T20)/9</f>
        <v>10</v>
      </c>
      <c r="W20" s="79"/>
    </row>
    <row r="21" spans="1:23" s="79" customFormat="1" ht="60" x14ac:dyDescent="0.2">
      <c r="A21" s="131" t="s">
        <v>117</v>
      </c>
      <c r="B21" s="81" t="s">
        <v>118</v>
      </c>
      <c r="C21" s="85">
        <v>1</v>
      </c>
      <c r="D21" s="83">
        <v>5</v>
      </c>
      <c r="E21" s="85">
        <v>0.99</v>
      </c>
      <c r="F21" s="83">
        <v>5</v>
      </c>
      <c r="G21" s="85">
        <v>1</v>
      </c>
      <c r="H21" s="83">
        <v>5</v>
      </c>
      <c r="I21" s="144">
        <v>1</v>
      </c>
      <c r="J21" s="83">
        <v>5</v>
      </c>
      <c r="K21" s="85" t="s">
        <v>103</v>
      </c>
      <c r="L21" s="83" t="s">
        <v>103</v>
      </c>
      <c r="M21" s="85" t="s">
        <v>103</v>
      </c>
      <c r="N21" s="83" t="s">
        <v>103</v>
      </c>
      <c r="O21" s="85" t="s">
        <v>103</v>
      </c>
      <c r="P21" s="83" t="s">
        <v>103</v>
      </c>
      <c r="Q21" s="85" t="s">
        <v>103</v>
      </c>
      <c r="R21" s="83" t="s">
        <v>103</v>
      </c>
      <c r="S21" s="85" t="s">
        <v>103</v>
      </c>
      <c r="T21" s="83" t="s">
        <v>103</v>
      </c>
      <c r="U21" s="82"/>
      <c r="V21" s="140"/>
    </row>
    <row r="22" spans="1:23" s="79" customFormat="1" ht="75" x14ac:dyDescent="0.2">
      <c r="A22" s="131" t="s">
        <v>119</v>
      </c>
      <c r="B22" s="81" t="s">
        <v>120</v>
      </c>
      <c r="C22" s="85">
        <v>0.27</v>
      </c>
      <c r="D22" s="83">
        <v>4</v>
      </c>
      <c r="E22" s="85">
        <v>0.22</v>
      </c>
      <c r="F22" s="83">
        <v>5</v>
      </c>
      <c r="G22" s="85">
        <v>0.25</v>
      </c>
      <c r="H22" s="83">
        <v>5</v>
      </c>
      <c r="I22" s="144">
        <v>0.25</v>
      </c>
      <c r="J22" s="83">
        <v>5</v>
      </c>
      <c r="K22" s="85" t="s">
        <v>103</v>
      </c>
      <c r="L22" s="83" t="s">
        <v>103</v>
      </c>
      <c r="M22" s="85" t="s">
        <v>103</v>
      </c>
      <c r="N22" s="83" t="s">
        <v>103</v>
      </c>
      <c r="O22" s="85" t="s">
        <v>103</v>
      </c>
      <c r="P22" s="83" t="s">
        <v>103</v>
      </c>
      <c r="Q22" s="85" t="s">
        <v>103</v>
      </c>
      <c r="R22" s="83" t="s">
        <v>103</v>
      </c>
      <c r="S22" s="85" t="s">
        <v>103</v>
      </c>
      <c r="T22" s="83" t="s">
        <v>103</v>
      </c>
      <c r="U22" s="82"/>
      <c r="V22" s="140"/>
    </row>
    <row r="23" spans="1:23" s="79" customFormat="1" ht="75" x14ac:dyDescent="0.2">
      <c r="A23" s="131" t="s">
        <v>121</v>
      </c>
      <c r="B23" s="81" t="s">
        <v>122</v>
      </c>
      <c r="C23" s="85">
        <v>0</v>
      </c>
      <c r="D23" s="83">
        <v>5</v>
      </c>
      <c r="E23" s="85">
        <v>0</v>
      </c>
      <c r="F23" s="83">
        <v>5</v>
      </c>
      <c r="G23" s="85">
        <v>0</v>
      </c>
      <c r="H23" s="83">
        <v>5</v>
      </c>
      <c r="I23" s="85">
        <v>0</v>
      </c>
      <c r="J23" s="83">
        <v>5</v>
      </c>
      <c r="K23" s="85">
        <v>0</v>
      </c>
      <c r="L23" s="83">
        <v>5</v>
      </c>
      <c r="M23" s="85">
        <v>0</v>
      </c>
      <c r="N23" s="83">
        <v>5</v>
      </c>
      <c r="O23" s="85">
        <v>0</v>
      </c>
      <c r="P23" s="83">
        <v>5</v>
      </c>
      <c r="Q23" s="85">
        <v>0</v>
      </c>
      <c r="R23" s="83">
        <v>5</v>
      </c>
      <c r="S23" s="85" t="s">
        <v>172</v>
      </c>
      <c r="T23" s="83">
        <v>0</v>
      </c>
      <c r="U23" s="135">
        <f>(C23+E23+G23+I23+K23+M23+O23+Q23)/8</f>
        <v>0</v>
      </c>
      <c r="V23" s="140">
        <f>(D23+H23+L23+J23+N23+P23+R23+F23)/8</f>
        <v>5</v>
      </c>
    </row>
    <row r="24" spans="1:23" s="79" customFormat="1" ht="60" x14ac:dyDescent="0.2">
      <c r="A24" s="131" t="s">
        <v>123</v>
      </c>
      <c r="B24" s="81" t="s">
        <v>124</v>
      </c>
      <c r="C24" s="85">
        <v>0.01</v>
      </c>
      <c r="D24" s="83">
        <v>5</v>
      </c>
      <c r="E24" s="85">
        <v>-0.06</v>
      </c>
      <c r="F24" s="83">
        <v>5</v>
      </c>
      <c r="G24" s="85">
        <v>-0.05</v>
      </c>
      <c r="H24" s="83">
        <v>5</v>
      </c>
      <c r="I24" s="85">
        <v>-0.01</v>
      </c>
      <c r="J24" s="83">
        <v>5</v>
      </c>
      <c r="K24" s="85">
        <v>0</v>
      </c>
      <c r="L24" s="83">
        <v>5</v>
      </c>
      <c r="M24" s="85">
        <v>0.01</v>
      </c>
      <c r="N24" s="83">
        <v>5</v>
      </c>
      <c r="O24" s="85">
        <v>0</v>
      </c>
      <c r="P24" s="83">
        <v>5</v>
      </c>
      <c r="Q24" s="85">
        <v>0.06</v>
      </c>
      <c r="R24" s="83">
        <v>5</v>
      </c>
      <c r="S24" s="85" t="s">
        <v>172</v>
      </c>
      <c r="T24" s="83">
        <v>0</v>
      </c>
      <c r="U24" s="135">
        <f>(C24+E24+G24+I24+K24+M24+O24+Q24)/8</f>
        <v>-5.000000000000001E-3</v>
      </c>
      <c r="V24" s="140">
        <f>(D24+H24+L24+J24+N24+P24+R24+F24)/8</f>
        <v>5</v>
      </c>
    </row>
    <row r="25" spans="1:23" s="79" customFormat="1" ht="30" x14ac:dyDescent="0.2">
      <c r="A25" s="131" t="s">
        <v>125</v>
      </c>
      <c r="B25" s="149" t="s">
        <v>126</v>
      </c>
      <c r="C25" s="87" t="s">
        <v>84</v>
      </c>
      <c r="D25" s="83">
        <v>5</v>
      </c>
      <c r="E25" s="87" t="s">
        <v>165</v>
      </c>
      <c r="F25" s="83">
        <v>0</v>
      </c>
      <c r="G25" s="87" t="s">
        <v>84</v>
      </c>
      <c r="H25" s="83">
        <v>5</v>
      </c>
      <c r="I25" s="87" t="s">
        <v>84</v>
      </c>
      <c r="J25" s="83">
        <v>5</v>
      </c>
      <c r="K25" s="87" t="s">
        <v>84</v>
      </c>
      <c r="L25" s="83">
        <v>5</v>
      </c>
      <c r="M25" s="87" t="s">
        <v>84</v>
      </c>
      <c r="N25" s="83">
        <v>5</v>
      </c>
      <c r="O25" s="87" t="s">
        <v>84</v>
      </c>
      <c r="P25" s="83">
        <v>5</v>
      </c>
      <c r="Q25" s="87" t="s">
        <v>84</v>
      </c>
      <c r="R25" s="83">
        <v>5</v>
      </c>
      <c r="S25" s="87" t="s">
        <v>84</v>
      </c>
      <c r="T25" s="83">
        <v>5</v>
      </c>
      <c r="U25" s="82"/>
      <c r="V25" s="140">
        <f>(D25+H25+L25+J25+N25+P25+R25+F25+T25)/9</f>
        <v>4.4444444444444446</v>
      </c>
    </row>
    <row r="26" spans="1:23" s="79" customFormat="1" x14ac:dyDescent="0.2">
      <c r="A26" s="131" t="s">
        <v>127</v>
      </c>
      <c r="B26" s="81" t="s">
        <v>128</v>
      </c>
      <c r="C26" s="85">
        <v>1.0089999999999999</v>
      </c>
      <c r="D26" s="83">
        <v>5</v>
      </c>
      <c r="E26" s="85">
        <v>0.77300000000000002</v>
      </c>
      <c r="F26" s="83">
        <v>5</v>
      </c>
      <c r="G26" s="85">
        <v>0.98</v>
      </c>
      <c r="H26" s="83">
        <v>5</v>
      </c>
      <c r="I26" s="134">
        <v>1.046</v>
      </c>
      <c r="J26" s="83">
        <v>5</v>
      </c>
      <c r="K26" s="85">
        <v>0.56599999999999995</v>
      </c>
      <c r="L26" s="83">
        <v>5</v>
      </c>
      <c r="M26" s="85">
        <v>1</v>
      </c>
      <c r="N26" s="83">
        <v>5</v>
      </c>
      <c r="O26" s="85">
        <v>0.35</v>
      </c>
      <c r="P26" s="83">
        <v>5</v>
      </c>
      <c r="Q26" s="85">
        <v>0</v>
      </c>
      <c r="R26" s="83">
        <v>5</v>
      </c>
      <c r="S26" s="85">
        <v>0</v>
      </c>
      <c r="T26" s="83">
        <v>5</v>
      </c>
      <c r="U26" s="135">
        <f>(C26+E26+G26+I26+K26+M26+O26+Q26+S26)/9</f>
        <v>0.6359999999999999</v>
      </c>
      <c r="V26" s="140">
        <f>(D26+H26+L26+J26+N26+P26+R26+F26+T26)/9</f>
        <v>5</v>
      </c>
    </row>
    <row r="27" spans="1:23" s="79" customFormat="1" ht="33.75" customHeight="1" x14ac:dyDescent="0.2">
      <c r="A27" s="131" t="s">
        <v>129</v>
      </c>
      <c r="B27" s="81" t="s">
        <v>13</v>
      </c>
      <c r="C27" s="85" t="s">
        <v>84</v>
      </c>
      <c r="D27" s="83">
        <v>5</v>
      </c>
      <c r="E27" s="85" t="s">
        <v>165</v>
      </c>
      <c r="F27" s="83">
        <v>0</v>
      </c>
      <c r="G27" s="85" t="s">
        <v>84</v>
      </c>
      <c r="H27" s="83">
        <v>5</v>
      </c>
      <c r="I27" s="85" t="s">
        <v>165</v>
      </c>
      <c r="J27" s="83">
        <v>0</v>
      </c>
      <c r="K27" s="85" t="s">
        <v>84</v>
      </c>
      <c r="L27" s="83">
        <v>5</v>
      </c>
      <c r="M27" s="85" t="s">
        <v>84</v>
      </c>
      <c r="N27" s="83">
        <v>5</v>
      </c>
      <c r="O27" s="85" t="s">
        <v>165</v>
      </c>
      <c r="P27" s="83">
        <v>0</v>
      </c>
      <c r="Q27" s="85" t="s">
        <v>165</v>
      </c>
      <c r="R27" s="83">
        <v>0</v>
      </c>
      <c r="S27" s="85" t="s">
        <v>84</v>
      </c>
      <c r="T27" s="83">
        <v>5</v>
      </c>
      <c r="U27" s="82"/>
      <c r="V27" s="140">
        <f t="shared" ref="V27:V29" si="3">(D27+H27+L27+J27+N27+P27+R27+F27+T27)/9</f>
        <v>2.7777777777777777</v>
      </c>
    </row>
    <row r="28" spans="1:23" s="79" customFormat="1" ht="30" x14ac:dyDescent="0.2">
      <c r="A28" s="131" t="s">
        <v>130</v>
      </c>
      <c r="B28" s="81" t="s">
        <v>131</v>
      </c>
      <c r="C28" s="85">
        <v>0</v>
      </c>
      <c r="D28" s="83">
        <v>5</v>
      </c>
      <c r="E28" s="85">
        <v>0</v>
      </c>
      <c r="F28" s="83">
        <v>5</v>
      </c>
      <c r="G28" s="85">
        <v>0</v>
      </c>
      <c r="H28" s="83">
        <v>5</v>
      </c>
      <c r="I28" s="85">
        <v>0</v>
      </c>
      <c r="J28" s="83">
        <v>5</v>
      </c>
      <c r="K28" s="85">
        <v>0</v>
      </c>
      <c r="L28" s="83">
        <v>5</v>
      </c>
      <c r="M28" s="85">
        <v>0</v>
      </c>
      <c r="N28" s="83">
        <v>5</v>
      </c>
      <c r="O28" s="85">
        <v>0</v>
      </c>
      <c r="P28" s="83">
        <v>5</v>
      </c>
      <c r="Q28" s="85">
        <v>0</v>
      </c>
      <c r="R28" s="83">
        <v>5</v>
      </c>
      <c r="S28" s="85">
        <v>0</v>
      </c>
      <c r="T28" s="83">
        <v>5</v>
      </c>
      <c r="U28" s="135">
        <f t="shared" ref="U28:U29" si="4">(C28+E28+G28+I28+K28+M28+O28+Q28+S28)/9</f>
        <v>0</v>
      </c>
      <c r="V28" s="140">
        <f t="shared" si="3"/>
        <v>5</v>
      </c>
    </row>
    <row r="29" spans="1:23" s="79" customFormat="1" ht="30" x14ac:dyDescent="0.2">
      <c r="A29" s="80" t="s">
        <v>132</v>
      </c>
      <c r="B29" s="81" t="s">
        <v>133</v>
      </c>
      <c r="C29" s="85">
        <v>0</v>
      </c>
      <c r="D29" s="83">
        <v>5</v>
      </c>
      <c r="E29" s="85">
        <v>0</v>
      </c>
      <c r="F29" s="83">
        <v>5</v>
      </c>
      <c r="G29" s="85">
        <v>0</v>
      </c>
      <c r="H29" s="83">
        <v>5</v>
      </c>
      <c r="I29" s="85">
        <v>0</v>
      </c>
      <c r="J29" s="83">
        <v>5</v>
      </c>
      <c r="K29" s="85">
        <v>0</v>
      </c>
      <c r="L29" s="83">
        <v>5</v>
      </c>
      <c r="M29" s="85">
        <v>0</v>
      </c>
      <c r="N29" s="83">
        <v>5</v>
      </c>
      <c r="O29" s="85">
        <v>0</v>
      </c>
      <c r="P29" s="83">
        <v>5</v>
      </c>
      <c r="Q29" s="85">
        <v>0</v>
      </c>
      <c r="R29" s="83">
        <v>5</v>
      </c>
      <c r="S29" s="85">
        <v>0</v>
      </c>
      <c r="T29" s="83">
        <v>5</v>
      </c>
      <c r="U29" s="135">
        <f t="shared" si="4"/>
        <v>0</v>
      </c>
      <c r="V29" s="140">
        <f t="shared" si="3"/>
        <v>5</v>
      </c>
    </row>
    <row r="30" spans="1:23" s="90" customFormat="1" ht="14.25" x14ac:dyDescent="0.2">
      <c r="A30" s="171" t="s">
        <v>134</v>
      </c>
      <c r="B30" s="172"/>
      <c r="C30" s="88" t="s">
        <v>103</v>
      </c>
      <c r="D30" s="88">
        <f>D11+D12+D13+D14+D15+D16+D17+D18+D19+D20+D21+D22+D23+D24+D25+D26+D27+D28+D29</f>
        <v>88</v>
      </c>
      <c r="E30" s="88" t="s">
        <v>103</v>
      </c>
      <c r="F30" s="88">
        <f>F11+F12+F13+F14+F15+F16+F17+F18+F19+F20+F21+F22+F23+F24+F25+F26+F27+F28+F29</f>
        <v>77</v>
      </c>
      <c r="G30" s="88" t="s">
        <v>103</v>
      </c>
      <c r="H30" s="88">
        <f>H11+H12+H13+H14+H15+H16+H17+H18+H19+H20+H21+H22+H23+H24+H25+H26+H27+H28+H29</f>
        <v>82</v>
      </c>
      <c r="I30" s="88" t="s">
        <v>103</v>
      </c>
      <c r="J30" s="88">
        <f>J11+J12+J13+J14+J15+J16+J17+J18+J19+J20+J21+J22+J23+J24+J25+J26+J27+J28+J29</f>
        <v>84</v>
      </c>
      <c r="K30" s="88" t="s">
        <v>103</v>
      </c>
      <c r="L30" s="88">
        <f>L11+L12+L13+L15+L16+L17+L18+L19+L20+L23+L24+L25+L26+L27+L28+L29</f>
        <v>83</v>
      </c>
      <c r="M30" s="88" t="s">
        <v>103</v>
      </c>
      <c r="N30" s="88">
        <f>N11+N12+N13+N15+N16+N17+N18+N19+N20+N23+N24+N25+N26+N27+N28+N29</f>
        <v>85</v>
      </c>
      <c r="O30" s="88" t="s">
        <v>103</v>
      </c>
      <c r="P30" s="88">
        <f>P11+P12+P13+P15+P16+P17+P18+P19+P20+P23+P24+P25+P26+P27+P28+P29</f>
        <v>76</v>
      </c>
      <c r="Q30" s="88" t="s">
        <v>103</v>
      </c>
      <c r="R30" s="88">
        <f>R11+R12+R13+R15+R16+R17+R18+R19+R20+R23+R24+R25+R26+R27+R28+R29</f>
        <v>80</v>
      </c>
      <c r="S30" s="88" t="s">
        <v>103</v>
      </c>
      <c r="T30" s="88">
        <f>T11+T12+T13+T15+T16+T17+T18+T19+T20+T23+T24+T25+T26+T27+T28+T29</f>
        <v>65</v>
      </c>
      <c r="U30" s="89" t="s">
        <v>103</v>
      </c>
      <c r="V30" s="141">
        <f>V11+V12+V13+V15+V16+V17+V18+V19+V20+V23+V24+V25+V26+V27+V28+V29</f>
        <v>76.1111111111111</v>
      </c>
      <c r="W30" s="98"/>
    </row>
    <row r="33" spans="2:22" s="129" customFormat="1" x14ac:dyDescent="0.25">
      <c r="B33" s="129" t="s">
        <v>185</v>
      </c>
      <c r="C33" s="130"/>
      <c r="D33" s="130"/>
      <c r="E33" s="130"/>
      <c r="F33" s="130"/>
      <c r="G33" s="130" t="s">
        <v>186</v>
      </c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V33" s="142"/>
    </row>
    <row r="34" spans="2:22" s="91" customFormat="1" ht="18.75" x14ac:dyDescent="0.3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V34" s="143"/>
    </row>
    <row r="35" spans="2:22" s="91" customFormat="1" ht="18.75" x14ac:dyDescent="0.3">
      <c r="B35" s="93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V35" s="143"/>
    </row>
    <row r="36" spans="2:22" s="91" customFormat="1" ht="18.75" x14ac:dyDescent="0.3">
      <c r="B36" s="93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V36" s="143"/>
    </row>
    <row r="37" spans="2:22" x14ac:dyDescent="0.25">
      <c r="B37" s="79"/>
    </row>
  </sheetData>
  <mergeCells count="20">
    <mergeCell ref="A30:B30"/>
    <mergeCell ref="S9:T9"/>
    <mergeCell ref="C9:D9"/>
    <mergeCell ref="G9:H9"/>
    <mergeCell ref="K9:L9"/>
    <mergeCell ref="M9:N9"/>
    <mergeCell ref="O9:P9"/>
    <mergeCell ref="Q9:R9"/>
    <mergeCell ref="U7:V9"/>
    <mergeCell ref="E9:F9"/>
    <mergeCell ref="C7:T7"/>
    <mergeCell ref="C8:J8"/>
    <mergeCell ref="K8:T8"/>
    <mergeCell ref="I9:J9"/>
    <mergeCell ref="A2:T2"/>
    <mergeCell ref="A3:T3"/>
    <mergeCell ref="A4:T4"/>
    <mergeCell ref="A5:T5"/>
    <mergeCell ref="A7:A10"/>
    <mergeCell ref="B7:B10"/>
  </mergeCells>
  <pageMargins left="0" right="0" top="0" bottom="0" header="0.31496062992125984" footer="0.31496062992125984"/>
  <pageSetup paperSize="9" scale="5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отчет</vt:lpstr>
      <vt:lpstr>свод!Заголовки_для_печати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2026-07-10T08:33:57Z</dcterms:modified>
</cp:coreProperties>
</file>